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3"/>
  </bookViews>
  <sheets>
    <sheet name="Con IC" sheetId="1" r:id="rId1"/>
    <sheet name="Con BS" sheetId="2" r:id="rId2"/>
    <sheet name="Con CF" sheetId="3" r:id="rId3"/>
    <sheet name="Con SCE" sheetId="4" r:id="rId4"/>
  </sheets>
  <externalReferences>
    <externalReference r:id="rId7"/>
    <externalReference r:id="rId8"/>
  </externalReferences>
  <definedNames>
    <definedName name="_xlnm.Print_Area" localSheetId="1">'Con BS'!$A$1:$F$62</definedName>
    <definedName name="_xlnm.Print_Area" localSheetId="3">'Con SCE'!$A$1:$K$46</definedName>
  </definedNames>
  <calcPr fullCalcOnLoad="1"/>
</workbook>
</file>

<file path=xl/comments3.xml><?xml version="1.0" encoding="utf-8"?>
<comments xmlns="http://schemas.openxmlformats.org/spreadsheetml/2006/main">
  <authors>
    <author> </author>
  </authors>
  <commentList>
    <comment ref="C15" authorId="0">
      <text>
        <r>
          <rPr>
            <b/>
            <sz val="8"/>
            <rFont val="Tahoma"/>
            <family val="0"/>
          </rPr>
          <t xml:space="preserve"> :</t>
        </r>
        <r>
          <rPr>
            <sz val="8"/>
            <rFont val="Tahoma"/>
            <family val="0"/>
          </rPr>
          <t xml:space="preserve">
Depn and impairment loss of PPE only
</t>
        </r>
      </text>
    </comment>
  </commentList>
</comments>
</file>

<file path=xl/comments4.xml><?xml version="1.0" encoding="utf-8"?>
<comments xmlns="http://schemas.openxmlformats.org/spreadsheetml/2006/main">
  <authors>
    <author> </author>
  </authors>
  <commentList>
    <comment ref="K41" authorId="0">
      <text>
        <r>
          <rPr>
            <b/>
            <sz val="8"/>
            <rFont val="Tahoma"/>
            <family val="0"/>
          </rPr>
          <t xml:space="preserve"> :</t>
        </r>
        <r>
          <rPr>
            <sz val="8"/>
            <rFont val="Tahoma"/>
            <family val="0"/>
          </rPr>
          <t xml:space="preserve">
</t>
        </r>
      </text>
    </comment>
  </commentList>
</comments>
</file>

<file path=xl/sharedStrings.xml><?xml version="1.0" encoding="utf-8"?>
<sst xmlns="http://schemas.openxmlformats.org/spreadsheetml/2006/main" count="162" uniqueCount="122">
  <si>
    <t>TSM Global Berhad (Co. No. 73170-V)</t>
  </si>
  <si>
    <t>(formerly known as Juan Kuang (M) Industrial Berhad)</t>
  </si>
  <si>
    <t>Condensed Consolidated Balance Sheets</t>
  </si>
  <si>
    <t>As at 30 April 2008</t>
  </si>
  <si>
    <t>As at end of</t>
  </si>
  <si>
    <t xml:space="preserve">As at </t>
  </si>
  <si>
    <t>Current</t>
  </si>
  <si>
    <t>Preceding</t>
  </si>
  <si>
    <t>Quarter</t>
  </si>
  <si>
    <t>Year Ended</t>
  </si>
  <si>
    <t>30-Apr-2008</t>
  </si>
  <si>
    <t>RM'000</t>
  </si>
  <si>
    <t>ASSETS</t>
  </si>
  <si>
    <t>Non - Current Assets</t>
  </si>
  <si>
    <t>Property, Plant and Equipment</t>
  </si>
  <si>
    <t>Prepaid land  lease payments</t>
  </si>
  <si>
    <t>Investment in Associated Companies</t>
  </si>
  <si>
    <t>Other Investments</t>
  </si>
  <si>
    <t>Current Assets</t>
  </si>
  <si>
    <t>Inventories</t>
  </si>
  <si>
    <t>Trade and others receivables</t>
  </si>
  <si>
    <t>Tax recoverable</t>
  </si>
  <si>
    <t>Cash and cash equivalents</t>
  </si>
  <si>
    <t>TOTAL ASSETS</t>
  </si>
  <si>
    <t>Equity attributable to equity holders of the parent</t>
  </si>
  <si>
    <t>Share Capital</t>
  </si>
  <si>
    <t>Reserves</t>
  </si>
  <si>
    <t>Minority shareholders' interests</t>
  </si>
  <si>
    <t>Total Equity</t>
  </si>
  <si>
    <t>Non Current Liabilities</t>
  </si>
  <si>
    <t>Bank Borrowings</t>
  </si>
  <si>
    <t>Deferred taxation</t>
  </si>
  <si>
    <t>Current Liabilities</t>
  </si>
  <si>
    <t>Trade and other payables</t>
  </si>
  <si>
    <t>Provision for Taxation</t>
  </si>
  <si>
    <t>Total Liabilities</t>
  </si>
  <si>
    <t>TOTAL EQUITY AND LIABILITIES</t>
  </si>
  <si>
    <t>Net assets per share attributable to oridinary equity holders of the parent (RM)</t>
  </si>
  <si>
    <t>Condensed Consolidated Income Statements</t>
  </si>
  <si>
    <t>For the period ended 30 April 2008</t>
  </si>
  <si>
    <t>Individual Quarter</t>
  </si>
  <si>
    <t>Cumulative Quarter</t>
  </si>
  <si>
    <t>3 months ended 30 Apr</t>
  </si>
  <si>
    <t>RM</t>
  </si>
  <si>
    <t>Revenue</t>
  </si>
  <si>
    <t>Cost of Sales</t>
  </si>
  <si>
    <t>Gross Profit</t>
  </si>
  <si>
    <t>Other income</t>
  </si>
  <si>
    <t>Operating expenses</t>
  </si>
  <si>
    <t>Finance Cost</t>
  </si>
  <si>
    <t>Share of  profit of associated companies</t>
  </si>
  <si>
    <t>Profit before tax</t>
  </si>
  <si>
    <t xml:space="preserve">Income tax </t>
  </si>
  <si>
    <t>Profit for the period</t>
  </si>
  <si>
    <t>Attributable to :</t>
  </si>
  <si>
    <t>Equity holders of the parent</t>
  </si>
  <si>
    <t>Minority interest</t>
  </si>
  <si>
    <t>Earnings per share attributable</t>
  </si>
  <si>
    <t xml:space="preserve">    to equity holders of the parent:</t>
  </si>
  <si>
    <t xml:space="preserve"> - Basic (sen) - for profit for the period</t>
  </si>
  <si>
    <t>- Diluted (sen) - for profit for the period</t>
  </si>
  <si>
    <t>Condensed Consolidated Statements of Changes in Equity</t>
  </si>
  <si>
    <t>For the 3 months period ended 30 April  2008</t>
  </si>
  <si>
    <t>Attributable to Equity Holders of the Parent</t>
  </si>
  <si>
    <t>Non Distributable</t>
  </si>
  <si>
    <t>Distributable</t>
  </si>
  <si>
    <t>Share Premium</t>
  </si>
  <si>
    <t>Revaluation Reserve</t>
  </si>
  <si>
    <t>Capital Reserve</t>
  </si>
  <si>
    <t>Exchange Reserve</t>
  </si>
  <si>
    <t xml:space="preserve"> Retained Earnings</t>
  </si>
  <si>
    <t>Total</t>
  </si>
  <si>
    <t>Minority Interest</t>
  </si>
  <si>
    <t>(RM'000)</t>
  </si>
  <si>
    <t>3 months ended 30 April  2007</t>
  </si>
  <si>
    <t>Balance at 1 February 2007</t>
  </si>
  <si>
    <t>Issuance of shares</t>
  </si>
  <si>
    <t>Transfer reserve from an associate</t>
  </si>
  <si>
    <t>Currency exchange translation difference</t>
  </si>
  <si>
    <t>Expense recognised directly in equity</t>
  </si>
  <si>
    <t>Dividends paid by a subsidiary</t>
  </si>
  <si>
    <t>Net Profit for the period</t>
  </si>
  <si>
    <t xml:space="preserve">Total recognised income and expense for </t>
  </si>
  <si>
    <t>the financial year</t>
  </si>
  <si>
    <t>Balance at  30 April 2007</t>
  </si>
  <si>
    <t>3 months ended 30 April 2008</t>
  </si>
  <si>
    <t>Balance at 1 February 2008</t>
  </si>
  <si>
    <t>Balance at 30 April 2008</t>
  </si>
  <si>
    <t>Condensed Consolidated Cash Flow Statements</t>
  </si>
  <si>
    <t>for the 3 months ended 30 April  2008</t>
  </si>
  <si>
    <t>quarter</t>
  </si>
  <si>
    <t>30-Apr-2007</t>
  </si>
  <si>
    <t>Net Profit before tax</t>
  </si>
  <si>
    <t>Adjustment for non-cash flow:</t>
  </si>
  <si>
    <t>Depreciation of property, plant and equipment</t>
  </si>
  <si>
    <t>Interest expense</t>
  </si>
  <si>
    <t>Bad debts recovered</t>
  </si>
  <si>
    <t>Gain on disposal of  property, plant and equipment</t>
  </si>
  <si>
    <t>Gain on disposal of other investment</t>
  </si>
  <si>
    <t>Share of profit of associated company</t>
  </si>
  <si>
    <t>Interest income</t>
  </si>
  <si>
    <t>Operating profit  before changes in working capital</t>
  </si>
  <si>
    <t>Changes in working capital :</t>
  </si>
  <si>
    <t>Net Change in current assets</t>
  </si>
  <si>
    <t>Net Change in current liabilities</t>
  </si>
  <si>
    <t>Cash generated from operating activities</t>
  </si>
  <si>
    <t>Interest paid</t>
  </si>
  <si>
    <t>Taxation paid</t>
  </si>
  <si>
    <t>Net cash generated from operating activities</t>
  </si>
  <si>
    <t>Investing Activities</t>
  </si>
  <si>
    <t xml:space="preserve">Purchase of property, plant and equipment  </t>
  </si>
  <si>
    <t>Proceeds from disposal of property, plant and equipment</t>
  </si>
  <si>
    <t>Proceeds from disposal of other investment</t>
  </si>
  <si>
    <t>Interest received</t>
  </si>
  <si>
    <t>Net cash used in inveting activities</t>
  </si>
  <si>
    <t>Financing Activities</t>
  </si>
  <si>
    <t>Proceeds from issuance of shares</t>
  </si>
  <si>
    <t>Repayment of term loan</t>
  </si>
  <si>
    <t>Net cash used in financing actitives</t>
  </si>
  <si>
    <t>Net increase in cash and cash equivalents</t>
  </si>
  <si>
    <t>Cash and cash equivalents at beginning of period</t>
  </si>
  <si>
    <t>Cash and cash equivalents at end of period</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</si>
</sst>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dd\-mmm\-yyyy"/>
    <numFmt numFmtId="174" formatCode="dd/mmm/yyyy"/>
  </numFmts>
  <fonts count="13">
    <font>
      <sz val="10"/>
      <name val="Arial"/>
      <family val="0"/>
    </font>
    <font>
      <sz val="10"/>
      <name val="Times New Roman"/>
      <family val="0"/>
    </font>
    <font>
      <b/>
      <sz val="14"/>
      <name val="Times New Roman"/>
      <family val="1"/>
    </font>
    <font>
      <b/>
      <u val="single"/>
      <sz val="12"/>
      <name val="Times New Roman"/>
      <family val="1"/>
    </font>
    <font>
      <b/>
      <sz val="10"/>
      <name val="Times New Roman"/>
      <family val="1"/>
    </font>
    <font>
      <b/>
      <sz val="9"/>
      <name val="Times New Roman"/>
      <family val="1"/>
    </font>
    <font>
      <i/>
      <sz val="9"/>
      <name val="Times New Roman"/>
      <family val="1"/>
    </font>
    <font>
      <i/>
      <sz val="10"/>
      <name val="Times New Roman"/>
      <family val="1"/>
    </font>
    <font>
      <sz val="8"/>
      <name val="Arial"/>
      <family val="0"/>
    </font>
    <font>
      <b/>
      <u val="single"/>
      <sz val="10"/>
      <name val="Times New Roman"/>
      <family val="1"/>
    </font>
    <font>
      <b/>
      <sz val="8"/>
      <name val="Tahoma"/>
      <family val="0"/>
    </font>
    <font>
      <sz val="8"/>
      <name val="Tahoma"/>
      <family val="0"/>
    </font>
    <font>
      <b/>
      <sz val="8"/>
      <name val="Arial"/>
      <family val="2"/>
    </font>
  </fonts>
  <fills count="3">
    <fill>
      <patternFill/>
    </fill>
    <fill>
      <patternFill patternType="gray125"/>
    </fill>
    <fill>
      <patternFill patternType="solid">
        <fgColor indexed="9"/>
        <bgColor indexed="64"/>
      </patternFill>
    </fill>
  </fills>
  <borders count="18">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2" fillId="0" borderId="0" xfId="0" applyFont="1" applyAlignment="1">
      <alignment/>
    </xf>
    <xf numFmtId="0" fontId="1" fillId="0" borderId="0" xfId="0" applyFont="1" applyAlignment="1">
      <alignment/>
    </xf>
    <xf numFmtId="0" fontId="1" fillId="0" borderId="0" xfId="0" applyFont="1" applyFill="1" applyAlignment="1">
      <alignment/>
    </xf>
    <xf numFmtId="0" fontId="2" fillId="0" borderId="0" xfId="0" applyFont="1" applyAlignment="1" quotePrefix="1">
      <alignment/>
    </xf>
    <xf numFmtId="0" fontId="3" fillId="0" borderId="0" xfId="0" applyFont="1" applyAlignment="1">
      <alignment/>
    </xf>
    <xf numFmtId="0" fontId="4" fillId="0" borderId="0" xfId="0" applyFont="1" applyAlignment="1">
      <alignment/>
    </xf>
    <xf numFmtId="172" fontId="4" fillId="2" borderId="1" xfId="15" applyNumberFormat="1" applyFont="1" applyFill="1" applyBorder="1" applyAlignment="1">
      <alignment horizontal="center"/>
    </xf>
    <xf numFmtId="0" fontId="4" fillId="0" borderId="0" xfId="0" applyFont="1" applyAlignment="1">
      <alignment horizontal="center"/>
    </xf>
    <xf numFmtId="172" fontId="4" fillId="2" borderId="2" xfId="15" applyNumberFormat="1" applyFont="1" applyFill="1" applyBorder="1" applyAlignment="1">
      <alignment horizontal="center"/>
    </xf>
    <xf numFmtId="173" fontId="4" fillId="2" borderId="2" xfId="0" applyNumberFormat="1" applyFont="1" applyFill="1" applyBorder="1" applyAlignment="1" quotePrefix="1">
      <alignment horizontal="center"/>
    </xf>
    <xf numFmtId="174" fontId="4" fillId="0" borderId="0" xfId="0" applyNumberFormat="1" applyFont="1" applyAlignment="1">
      <alignment horizontal="center"/>
    </xf>
    <xf numFmtId="173" fontId="4" fillId="2" borderId="2" xfId="0" applyNumberFormat="1" applyFont="1" applyFill="1" applyBorder="1" applyAlignment="1">
      <alignment horizontal="center"/>
    </xf>
    <xf numFmtId="0" fontId="5" fillId="0" borderId="0" xfId="0" applyFont="1" applyAlignment="1">
      <alignment horizontal="center"/>
    </xf>
    <xf numFmtId="172" fontId="4" fillId="2" borderId="3" xfId="15" applyNumberFormat="1" applyFont="1" applyFill="1" applyBorder="1" applyAlignment="1">
      <alignment horizontal="center"/>
    </xf>
    <xf numFmtId="0" fontId="1" fillId="2" borderId="0" xfId="0" applyFont="1" applyFill="1" applyAlignment="1">
      <alignment/>
    </xf>
    <xf numFmtId="0" fontId="6" fillId="0" borderId="0" xfId="0" applyFont="1" applyAlignment="1">
      <alignment horizontal="center"/>
    </xf>
    <xf numFmtId="172" fontId="1" fillId="2" borderId="1" xfId="15" applyNumberFormat="1" applyFont="1" applyFill="1" applyBorder="1" applyAlignment="1">
      <alignment/>
    </xf>
    <xf numFmtId="172" fontId="1" fillId="0" borderId="0" xfId="15" applyNumberFormat="1" applyFont="1" applyAlignment="1">
      <alignment/>
    </xf>
    <xf numFmtId="172" fontId="1" fillId="2" borderId="2" xfId="15" applyNumberFormat="1" applyFont="1" applyFill="1" applyBorder="1" applyAlignment="1">
      <alignment/>
    </xf>
    <xf numFmtId="172" fontId="1" fillId="2" borderId="4" xfId="15" applyNumberFormat="1" applyFont="1" applyFill="1" applyBorder="1" applyAlignment="1">
      <alignment/>
    </xf>
    <xf numFmtId="172" fontId="1" fillId="2" borderId="0" xfId="15" applyNumberFormat="1" applyFont="1" applyFill="1" applyAlignment="1">
      <alignment/>
    </xf>
    <xf numFmtId="0" fontId="7" fillId="0" borderId="0" xfId="0" applyFont="1" applyAlignment="1">
      <alignment/>
    </xf>
    <xf numFmtId="172" fontId="4" fillId="0" borderId="0" xfId="0" applyNumberFormat="1" applyFont="1" applyAlignment="1">
      <alignment/>
    </xf>
    <xf numFmtId="172" fontId="1" fillId="0" borderId="0" xfId="0" applyNumberFormat="1" applyFont="1" applyAlignment="1">
      <alignment/>
    </xf>
    <xf numFmtId="172" fontId="4" fillId="2" borderId="5" xfId="15" applyNumberFormat="1" applyFont="1" applyFill="1" applyBorder="1" applyAlignment="1">
      <alignment/>
    </xf>
    <xf numFmtId="172" fontId="4" fillId="0" borderId="0" xfId="15" applyNumberFormat="1" applyFont="1" applyAlignment="1">
      <alignment/>
    </xf>
    <xf numFmtId="172" fontId="1" fillId="0" borderId="0" xfId="15" applyNumberFormat="1" applyFont="1" applyBorder="1" applyAlignment="1">
      <alignment/>
    </xf>
    <xf numFmtId="172" fontId="1" fillId="2" borderId="3" xfId="15" applyNumberFormat="1" applyFont="1" applyFill="1" applyBorder="1" applyAlignment="1">
      <alignment/>
    </xf>
    <xf numFmtId="0" fontId="1" fillId="2" borderId="2" xfId="0" applyFont="1" applyFill="1" applyBorder="1" applyAlignment="1">
      <alignment/>
    </xf>
    <xf numFmtId="171" fontId="1" fillId="2" borderId="0" xfId="15" applyFont="1" applyFill="1" applyAlignment="1">
      <alignment/>
    </xf>
    <xf numFmtId="171" fontId="1" fillId="0" borderId="0" xfId="15" applyFont="1" applyAlignment="1">
      <alignment/>
    </xf>
    <xf numFmtId="172" fontId="1" fillId="2" borderId="0" xfId="15" applyNumberFormat="1" applyFont="1" applyFill="1" applyBorder="1" applyAlignment="1">
      <alignment/>
    </xf>
    <xf numFmtId="172" fontId="4" fillId="2" borderId="0" xfId="15" applyNumberFormat="1" applyFont="1" applyFill="1" applyBorder="1" applyAlignment="1">
      <alignment/>
    </xf>
    <xf numFmtId="171" fontId="1" fillId="0" borderId="4" xfId="15" applyNumberFormat="1" applyFont="1" applyBorder="1" applyAlignment="1">
      <alignment/>
    </xf>
    <xf numFmtId="171" fontId="1" fillId="2" borderId="4" xfId="15" applyNumberFormat="1" applyFont="1" applyFill="1" applyBorder="1" applyAlignment="1">
      <alignment/>
    </xf>
    <xf numFmtId="172" fontId="1" fillId="0" borderId="0" xfId="15" applyNumberFormat="1" applyFont="1" applyFill="1" applyBorder="1" applyAlignment="1">
      <alignment/>
    </xf>
    <xf numFmtId="172" fontId="1" fillId="0" borderId="0" xfId="15" applyNumberFormat="1" applyFont="1" applyFill="1" applyAlignment="1">
      <alignment/>
    </xf>
    <xf numFmtId="0" fontId="4" fillId="2" borderId="1" xfId="0" applyFont="1" applyFill="1" applyBorder="1" applyAlignment="1">
      <alignment horizontal="center"/>
    </xf>
    <xf numFmtId="0" fontId="1" fillId="0" borderId="0" xfId="0" applyFont="1" applyFill="1" applyAlignment="1">
      <alignment horizontal="center"/>
    </xf>
    <xf numFmtId="0" fontId="4" fillId="2" borderId="3" xfId="0" applyFont="1" applyFill="1" applyBorder="1" applyAlignment="1">
      <alignment horizontal="center"/>
    </xf>
    <xf numFmtId="9" fontId="1" fillId="2" borderId="2" xfId="19" applyFont="1" applyFill="1" applyBorder="1" applyAlignment="1">
      <alignment/>
    </xf>
    <xf numFmtId="172" fontId="1" fillId="2" borderId="6" xfId="15" applyNumberFormat="1" applyFont="1" applyFill="1" applyBorder="1" applyAlignment="1">
      <alignment/>
    </xf>
    <xf numFmtId="171" fontId="1" fillId="0" borderId="0" xfId="15" applyFont="1" applyFill="1" applyAlignment="1">
      <alignment/>
    </xf>
    <xf numFmtId="171" fontId="1" fillId="2" borderId="4" xfId="15" applyFont="1" applyFill="1" applyBorder="1" applyAlignment="1">
      <alignment/>
    </xf>
    <xf numFmtId="171" fontId="1" fillId="2" borderId="0" xfId="15" applyFont="1" applyFill="1" applyBorder="1" applyAlignment="1">
      <alignment/>
    </xf>
    <xf numFmtId="0" fontId="1" fillId="0" borderId="0" xfId="0" applyFont="1" applyAlignment="1" quotePrefix="1">
      <alignment/>
    </xf>
    <xf numFmtId="171" fontId="1" fillId="2" borderId="4" xfId="15" applyFont="1" applyFill="1" applyBorder="1" applyAlignment="1">
      <alignment horizontal="right"/>
    </xf>
    <xf numFmtId="0" fontId="2" fillId="0" borderId="0" xfId="0" applyFont="1" applyFill="1" applyAlignment="1">
      <alignment/>
    </xf>
    <xf numFmtId="0" fontId="9" fillId="0" borderId="0" xfId="0" applyFont="1" applyFill="1" applyAlignment="1">
      <alignment/>
    </xf>
    <xf numFmtId="0" fontId="1" fillId="0" borderId="0" xfId="0" applyFont="1" applyFill="1" applyBorder="1" applyAlignment="1">
      <alignment/>
    </xf>
    <xf numFmtId="0" fontId="1" fillId="0" borderId="7" xfId="0" applyFont="1" applyFill="1" applyBorder="1" applyAlignment="1">
      <alignment/>
    </xf>
    <xf numFmtId="0" fontId="4" fillId="0" borderId="0" xfId="0" applyFont="1" applyFill="1" applyAlignment="1">
      <alignment horizontal="center"/>
    </xf>
    <xf numFmtId="0" fontId="1" fillId="0" borderId="8" xfId="0" applyFont="1" applyFill="1" applyBorder="1" applyAlignment="1">
      <alignment/>
    </xf>
    <xf numFmtId="0" fontId="4" fillId="0" borderId="0" xfId="0" applyFont="1" applyFill="1" applyBorder="1" applyAlignment="1">
      <alignment horizontal="center" vertical="justify"/>
    </xf>
    <xf numFmtId="0" fontId="4" fillId="0" borderId="0" xfId="0" applyFont="1" applyFill="1" applyBorder="1" applyAlignment="1">
      <alignment horizontal="center"/>
    </xf>
    <xf numFmtId="0" fontId="4" fillId="0" borderId="0" xfId="0" applyFont="1" applyFill="1" applyAlignment="1">
      <alignment horizontal="center" vertical="justify"/>
    </xf>
    <xf numFmtId="0" fontId="1" fillId="0" borderId="9" xfId="0" applyFont="1" applyFill="1" applyBorder="1" applyAlignment="1">
      <alignment/>
    </xf>
    <xf numFmtId="0" fontId="9" fillId="2" borderId="0" xfId="0" applyFont="1" applyFill="1" applyAlignment="1">
      <alignment/>
    </xf>
    <xf numFmtId="0" fontId="1" fillId="2" borderId="0" xfId="0" applyFont="1" applyFill="1" applyBorder="1" applyAlignment="1">
      <alignment/>
    </xf>
    <xf numFmtId="0" fontId="4" fillId="2" borderId="0" xfId="0" applyFont="1" applyFill="1" applyAlignment="1">
      <alignment/>
    </xf>
    <xf numFmtId="172" fontId="1" fillId="2" borderId="0" xfId="0" applyNumberFormat="1" applyFont="1" applyFill="1" applyBorder="1" applyAlignment="1">
      <alignment/>
    </xf>
    <xf numFmtId="172" fontId="1" fillId="2" borderId="0" xfId="0" applyNumberFormat="1" applyFont="1" applyFill="1" applyAlignment="1">
      <alignment/>
    </xf>
    <xf numFmtId="0" fontId="1" fillId="2" borderId="10" xfId="0" applyFont="1" applyFill="1" applyBorder="1" applyAlignment="1">
      <alignment/>
    </xf>
    <xf numFmtId="172" fontId="1" fillId="2" borderId="11" xfId="15" applyNumberFormat="1" applyFont="1" applyFill="1" applyBorder="1" applyAlignment="1">
      <alignment/>
    </xf>
    <xf numFmtId="0" fontId="1" fillId="2" borderId="12" xfId="0" applyFont="1" applyFill="1" applyBorder="1" applyAlignment="1">
      <alignment/>
    </xf>
    <xf numFmtId="172" fontId="1" fillId="2" borderId="13" xfId="15" applyNumberFormat="1" applyFont="1" applyFill="1" applyBorder="1" applyAlignment="1">
      <alignment/>
    </xf>
    <xf numFmtId="172" fontId="1" fillId="2" borderId="13" xfId="0" applyNumberFormat="1" applyFont="1" applyFill="1" applyBorder="1" applyAlignment="1">
      <alignment/>
    </xf>
    <xf numFmtId="172" fontId="1" fillId="2" borderId="14" xfId="0" applyNumberFormat="1" applyFont="1" applyFill="1" applyBorder="1" applyAlignment="1">
      <alignment/>
    </xf>
    <xf numFmtId="0" fontId="1" fillId="2" borderId="7" xfId="0" applyFont="1" applyFill="1" applyBorder="1" applyAlignment="1">
      <alignment/>
    </xf>
    <xf numFmtId="172" fontId="1" fillId="2" borderId="8" xfId="0" applyNumberFormat="1" applyFont="1" applyFill="1" applyBorder="1" applyAlignment="1">
      <alignment/>
    </xf>
    <xf numFmtId="37" fontId="1" fillId="2" borderId="0" xfId="0" applyNumberFormat="1" applyFont="1" applyFill="1" applyBorder="1" applyAlignment="1">
      <alignment/>
    </xf>
    <xf numFmtId="0" fontId="1" fillId="2" borderId="15" xfId="0" applyFont="1" applyFill="1" applyBorder="1" applyAlignment="1">
      <alignment/>
    </xf>
    <xf numFmtId="172" fontId="1" fillId="2" borderId="9" xfId="0" applyNumberFormat="1" applyFont="1" applyFill="1" applyBorder="1" applyAlignment="1">
      <alignment/>
    </xf>
    <xf numFmtId="37" fontId="1" fillId="2" borderId="9" xfId="15" applyNumberFormat="1" applyFont="1" applyFill="1" applyBorder="1" applyAlignment="1">
      <alignment/>
    </xf>
    <xf numFmtId="37" fontId="1" fillId="2" borderId="16" xfId="0" applyNumberFormat="1" applyFont="1" applyFill="1" applyBorder="1" applyAlignment="1">
      <alignment/>
    </xf>
    <xf numFmtId="37" fontId="1" fillId="2" borderId="0" xfId="0" applyNumberFormat="1" applyFont="1" applyFill="1" applyAlignment="1">
      <alignment/>
    </xf>
    <xf numFmtId="172" fontId="1" fillId="2" borderId="5" xfId="15" applyNumberFormat="1" applyFont="1" applyFill="1" applyBorder="1" applyAlignment="1">
      <alignment/>
    </xf>
    <xf numFmtId="0" fontId="4" fillId="2" borderId="0" xfId="0" applyFont="1" applyFill="1" applyBorder="1" applyAlignment="1">
      <alignment horizontal="center"/>
    </xf>
    <xf numFmtId="37" fontId="1" fillId="2" borderId="0" xfId="15" applyNumberFormat="1" applyFont="1" applyFill="1" applyAlignment="1">
      <alignment/>
    </xf>
    <xf numFmtId="172" fontId="1" fillId="2" borderId="8" xfId="15" applyNumberFormat="1" applyFont="1" applyFill="1" applyBorder="1" applyAlignment="1">
      <alignment/>
    </xf>
    <xf numFmtId="172" fontId="1" fillId="2" borderId="5" xfId="0" applyNumberFormat="1" applyFont="1" applyFill="1" applyBorder="1" applyAlignment="1">
      <alignment/>
    </xf>
    <xf numFmtId="37" fontId="1" fillId="2" borderId="5" xfId="0" applyNumberFormat="1" applyFont="1" applyFill="1" applyBorder="1" applyAlignment="1">
      <alignment/>
    </xf>
    <xf numFmtId="171" fontId="1" fillId="2" borderId="0" xfId="0" applyNumberFormat="1" applyFont="1" applyFill="1" applyBorder="1" applyAlignment="1">
      <alignment/>
    </xf>
    <xf numFmtId="172" fontId="1" fillId="0" borderId="0" xfId="0" applyNumberFormat="1" applyFont="1" applyFill="1" applyBorder="1" applyAlignment="1">
      <alignment/>
    </xf>
    <xf numFmtId="169" fontId="1" fillId="0" borderId="0" xfId="0" applyNumberFormat="1" applyFont="1" applyAlignment="1">
      <alignment/>
    </xf>
    <xf numFmtId="169" fontId="2" fillId="0" borderId="0" xfId="0" applyNumberFormat="1" applyFont="1" applyAlignment="1">
      <alignment/>
    </xf>
    <xf numFmtId="169" fontId="4" fillId="2" borderId="0" xfId="0" applyNumberFormat="1" applyFont="1" applyFill="1" applyAlignment="1">
      <alignment horizontal="center"/>
    </xf>
    <xf numFmtId="15" fontId="4" fillId="2" borderId="0" xfId="0" applyNumberFormat="1" applyFont="1" applyFill="1" applyBorder="1" applyAlignment="1" quotePrefix="1">
      <alignment horizontal="center"/>
    </xf>
    <xf numFmtId="14" fontId="4" fillId="0" borderId="0" xfId="0" applyNumberFormat="1" applyFont="1" applyAlignment="1">
      <alignment horizontal="center"/>
    </xf>
    <xf numFmtId="169" fontId="1" fillId="2" borderId="0" xfId="0" applyNumberFormat="1" applyFont="1" applyFill="1" applyAlignment="1">
      <alignment/>
    </xf>
    <xf numFmtId="169" fontId="1" fillId="2" borderId="0" xfId="15" applyNumberFormat="1" applyFont="1" applyFill="1" applyAlignment="1">
      <alignment/>
    </xf>
    <xf numFmtId="169" fontId="1" fillId="0" borderId="0" xfId="15" applyNumberFormat="1" applyFont="1" applyAlignment="1">
      <alignment/>
    </xf>
    <xf numFmtId="169" fontId="1" fillId="0" borderId="0" xfId="15" applyNumberFormat="1" applyFont="1" applyFill="1" applyAlignment="1">
      <alignment/>
    </xf>
    <xf numFmtId="169" fontId="1" fillId="2" borderId="0" xfId="15" applyNumberFormat="1" applyFont="1" applyFill="1" applyBorder="1" applyAlignment="1">
      <alignment horizontal="right"/>
    </xf>
    <xf numFmtId="169" fontId="1" fillId="2" borderId="11" xfId="15" applyNumberFormat="1" applyFont="1" applyFill="1" applyBorder="1" applyAlignment="1">
      <alignment/>
    </xf>
    <xf numFmtId="169" fontId="1" fillId="0" borderId="11" xfId="15" applyNumberFormat="1" applyFont="1" applyBorder="1" applyAlignment="1">
      <alignment/>
    </xf>
    <xf numFmtId="169" fontId="1" fillId="2" borderId="9" xfId="15" applyNumberFormat="1" applyFont="1" applyFill="1" applyBorder="1" applyAlignment="1">
      <alignment/>
    </xf>
    <xf numFmtId="169" fontId="1" fillId="2" borderId="0" xfId="15" applyNumberFormat="1" applyFont="1" applyFill="1" applyBorder="1" applyAlignment="1">
      <alignment/>
    </xf>
    <xf numFmtId="169" fontId="1" fillId="0" borderId="11" xfId="15" applyNumberFormat="1" applyFont="1" applyFill="1" applyBorder="1" applyAlignment="1">
      <alignment/>
    </xf>
    <xf numFmtId="169" fontId="1" fillId="2" borderId="0" xfId="15" applyNumberFormat="1" applyFont="1" applyFill="1" applyAlignment="1">
      <alignment horizontal="right"/>
    </xf>
    <xf numFmtId="169" fontId="1" fillId="2" borderId="13" xfId="15" applyNumberFormat="1" applyFont="1" applyFill="1" applyBorder="1" applyAlignment="1">
      <alignment/>
    </xf>
    <xf numFmtId="169" fontId="1" fillId="0" borderId="13" xfId="15" applyNumberFormat="1" applyFont="1" applyBorder="1" applyAlignment="1">
      <alignment/>
    </xf>
    <xf numFmtId="169" fontId="1" fillId="0" borderId="0" xfId="15" applyNumberFormat="1" applyFont="1" applyBorder="1" applyAlignment="1">
      <alignment/>
    </xf>
    <xf numFmtId="169" fontId="1" fillId="2" borderId="13" xfId="0" applyNumberFormat="1" applyFont="1" applyFill="1" applyBorder="1" applyAlignment="1">
      <alignment/>
    </xf>
    <xf numFmtId="169" fontId="1" fillId="0" borderId="13" xfId="0" applyNumberFormat="1" applyFont="1" applyBorder="1" applyAlignment="1">
      <alignment/>
    </xf>
    <xf numFmtId="169" fontId="6" fillId="0" borderId="0" xfId="0" applyNumberFormat="1" applyFont="1" applyAlignment="1">
      <alignment/>
    </xf>
    <xf numFmtId="172" fontId="1" fillId="2" borderId="0" xfId="15" applyNumberFormat="1" applyFont="1" applyFill="1" applyAlignment="1">
      <alignment/>
    </xf>
    <xf numFmtId="37" fontId="1" fillId="2" borderId="13" xfId="15" applyNumberFormat="1" applyFont="1" applyFill="1" applyBorder="1" applyAlignment="1">
      <alignment/>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172" fontId="4" fillId="0" borderId="12" xfId="15" applyNumberFormat="1" applyFont="1" applyFill="1" applyBorder="1" applyAlignment="1">
      <alignment horizontal="center"/>
    </xf>
    <xf numFmtId="172" fontId="4" fillId="0" borderId="13" xfId="15" applyNumberFormat="1" applyFont="1" applyFill="1" applyBorder="1" applyAlignment="1">
      <alignment horizontal="center"/>
    </xf>
    <xf numFmtId="172" fontId="4" fillId="0" borderId="14" xfId="15" applyNumberFormat="1" applyFont="1" applyFill="1" applyBorder="1" applyAlignment="1">
      <alignment horizontal="center"/>
    </xf>
    <xf numFmtId="0" fontId="4" fillId="0" borderId="0" xfId="0" applyFont="1" applyFill="1" applyAlignment="1">
      <alignment horizontal="center"/>
    </xf>
    <xf numFmtId="172" fontId="1" fillId="2" borderId="17" xfId="15"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152400</xdr:rowOff>
    </xdr:from>
    <xdr:to>
      <xdr:col>8</xdr:col>
      <xdr:colOff>752475</xdr:colOff>
      <xdr:row>49</xdr:row>
      <xdr:rowOff>28575</xdr:rowOff>
    </xdr:to>
    <xdr:sp>
      <xdr:nvSpPr>
        <xdr:cNvPr id="1" name="TextBox 1"/>
        <xdr:cNvSpPr txBox="1">
          <a:spLocks noChangeArrowheads="1"/>
        </xdr:cNvSpPr>
      </xdr:nvSpPr>
      <xdr:spPr>
        <a:xfrm>
          <a:off x="57150" y="7686675"/>
          <a:ext cx="660082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57</xdr:row>
      <xdr:rowOff>142875</xdr:rowOff>
    </xdr:from>
    <xdr:to>
      <xdr:col>5</xdr:col>
      <xdr:colOff>1028700</xdr:colOff>
      <xdr:row>61</xdr:row>
      <xdr:rowOff>19050</xdr:rowOff>
    </xdr:to>
    <xdr:sp>
      <xdr:nvSpPr>
        <xdr:cNvPr id="1" name="TextBox 1"/>
        <xdr:cNvSpPr txBox="1">
          <a:spLocks noChangeArrowheads="1"/>
        </xdr:cNvSpPr>
      </xdr:nvSpPr>
      <xdr:spPr>
        <a:xfrm>
          <a:off x="66675" y="9639300"/>
          <a:ext cx="70485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Balance Sheets  should be read in conjunction with the Annual Financial Report for the year ended 31 January 2008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49</xdr:row>
      <xdr:rowOff>9525</xdr:rowOff>
    </xdr:from>
    <xdr:to>
      <xdr:col>4</xdr:col>
      <xdr:colOff>838200</xdr:colOff>
      <xdr:row>52</xdr:row>
      <xdr:rowOff>47625</xdr:rowOff>
    </xdr:to>
    <xdr:sp>
      <xdr:nvSpPr>
        <xdr:cNvPr id="1" name="TextBox 1"/>
        <xdr:cNvSpPr txBox="1">
          <a:spLocks noChangeArrowheads="1"/>
        </xdr:cNvSpPr>
      </xdr:nvSpPr>
      <xdr:spPr>
        <a:xfrm>
          <a:off x="28575" y="8248650"/>
          <a:ext cx="53721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 January 2008 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7</xdr:row>
      <xdr:rowOff>76200</xdr:rowOff>
    </xdr:from>
    <xdr:to>
      <xdr:col>9</xdr:col>
      <xdr:colOff>0</xdr:colOff>
      <xdr:row>7</xdr:row>
      <xdr:rowOff>76200</xdr:rowOff>
    </xdr:to>
    <xdr:sp>
      <xdr:nvSpPr>
        <xdr:cNvPr id="1" name="Line 1"/>
        <xdr:cNvSpPr>
          <a:spLocks/>
        </xdr:cNvSpPr>
      </xdr:nvSpPr>
      <xdr:spPr>
        <a:xfrm>
          <a:off x="7486650" y="1438275"/>
          <a:ext cx="1828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4</xdr:col>
      <xdr:colOff>0</xdr:colOff>
      <xdr:row>7</xdr:row>
      <xdr:rowOff>85725</xdr:rowOff>
    </xdr:to>
    <xdr:sp>
      <xdr:nvSpPr>
        <xdr:cNvPr id="2" name="Line 2"/>
        <xdr:cNvSpPr>
          <a:spLocks/>
        </xdr:cNvSpPr>
      </xdr:nvSpPr>
      <xdr:spPr>
        <a:xfrm flipH="1">
          <a:off x="2733675" y="1447800"/>
          <a:ext cx="2066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9</xdr:row>
      <xdr:rowOff>85725</xdr:rowOff>
    </xdr:from>
    <xdr:to>
      <xdr:col>7</xdr:col>
      <xdr:colOff>0</xdr:colOff>
      <xdr:row>9</xdr:row>
      <xdr:rowOff>85725</xdr:rowOff>
    </xdr:to>
    <xdr:sp>
      <xdr:nvSpPr>
        <xdr:cNvPr id="3" name="Line 3"/>
        <xdr:cNvSpPr>
          <a:spLocks/>
        </xdr:cNvSpPr>
      </xdr:nvSpPr>
      <xdr:spPr>
        <a:xfrm>
          <a:off x="6372225" y="1771650"/>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4</xdr:col>
      <xdr:colOff>257175</xdr:colOff>
      <xdr:row>9</xdr:row>
      <xdr:rowOff>85725</xdr:rowOff>
    </xdr:to>
    <xdr:sp>
      <xdr:nvSpPr>
        <xdr:cNvPr id="4" name="Line 4"/>
        <xdr:cNvSpPr>
          <a:spLocks/>
        </xdr:cNvSpPr>
      </xdr:nvSpPr>
      <xdr:spPr>
        <a:xfrm flipH="1">
          <a:off x="3695700" y="1771650"/>
          <a:ext cx="1362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42</xdr:row>
      <xdr:rowOff>19050</xdr:rowOff>
    </xdr:from>
    <xdr:to>
      <xdr:col>10</xdr:col>
      <xdr:colOff>790575</xdr:colOff>
      <xdr:row>44</xdr:row>
      <xdr:rowOff>66675</xdr:rowOff>
    </xdr:to>
    <xdr:sp>
      <xdr:nvSpPr>
        <xdr:cNvPr id="5" name="TextBox 5"/>
        <xdr:cNvSpPr txBox="1">
          <a:spLocks noChangeArrowheads="1"/>
        </xdr:cNvSpPr>
      </xdr:nvSpPr>
      <xdr:spPr>
        <a:xfrm>
          <a:off x="133350" y="6924675"/>
          <a:ext cx="1089660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SM%20consol%20Q1%2031.04.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SM%20consol%20Q1%2031.04.2008%20(KC%20-%20t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S BS"/>
      <sheetName val="FRS PL"/>
      <sheetName val="FRS equity"/>
      <sheetName val="Gross Interest Income  Exp"/>
      <sheetName val="cf"/>
      <sheetName val="Cond PL"/>
      <sheetName val="Cond BS"/>
      <sheetName val="equity"/>
      <sheetName val="det equity"/>
      <sheetName val="cf work"/>
      <sheetName val="EPS"/>
      <sheetName val="adj"/>
      <sheetName val="Sheet1"/>
      <sheetName val="Fully diluted"/>
      <sheetName val="Source-FY07"/>
      <sheetName val="Source-FY06"/>
      <sheetName val="pl"/>
      <sheetName val="P&amp;L"/>
      <sheetName val="P&amp;L1"/>
      <sheetName val="B. Sheet"/>
      <sheetName val="bs"/>
      <sheetName val="Cash flows breakdown"/>
      <sheetName val="notes"/>
      <sheetName val="working"/>
      <sheetName val="je"/>
      <sheetName val="seg"/>
      <sheetName val="segYTD"/>
      <sheetName val="MI"/>
      <sheetName val="Proof of MI"/>
      <sheetName val="Proof of RE"/>
      <sheetName val="FJK"/>
      <sheetName val="op bal"/>
      <sheetName val="Exchange"/>
      <sheetName val="Other investment"/>
      <sheetName val="reserve"/>
      <sheetName val="cnx"/>
      <sheetName val="DD"/>
      <sheetName val="Taxation"/>
      <sheetName val="Meridianotch"/>
      <sheetName val="goodwill"/>
      <sheetName val="segOct"/>
      <sheetName val="interco transactions"/>
      <sheetName val="seg Apr"/>
      <sheetName val="Announcement"/>
      <sheetName val="Cash flows working"/>
      <sheetName val="Proposed dividend"/>
      <sheetName val="PPE"/>
      <sheetName val="disposal"/>
      <sheetName val="FA"/>
      <sheetName val="summary"/>
      <sheetName val="Announcement note"/>
    </sheetNames>
    <sheetDataSet>
      <sheetData sheetId="17">
        <row r="10">
          <cell r="AA10">
            <v>66810862</v>
          </cell>
          <cell r="AC10">
            <v>66810862</v>
          </cell>
        </row>
        <row r="14">
          <cell r="AA14">
            <v>-46219730</v>
          </cell>
          <cell r="AC14">
            <v>-46219730</v>
          </cell>
        </row>
        <row r="15">
          <cell r="AA15">
            <v>-4745797</v>
          </cell>
          <cell r="AC15">
            <v>-4745797</v>
          </cell>
        </row>
        <row r="37">
          <cell r="AA37">
            <v>1748678</v>
          </cell>
          <cell r="AC37">
            <v>1748678</v>
          </cell>
        </row>
        <row r="48">
          <cell r="AA48">
            <v>3475963</v>
          </cell>
          <cell r="AC48">
            <v>3475963</v>
          </cell>
        </row>
        <row r="52">
          <cell r="AA52">
            <v>47587</v>
          </cell>
          <cell r="AC52">
            <v>47587</v>
          </cell>
        </row>
        <row r="53">
          <cell r="AA53">
            <v>151058</v>
          </cell>
          <cell r="AC53">
            <v>151058</v>
          </cell>
        </row>
        <row r="54">
          <cell r="AA54">
            <v>32660</v>
          </cell>
          <cell r="AC54">
            <v>32660</v>
          </cell>
        </row>
        <row r="57">
          <cell r="AA57">
            <v>0</v>
          </cell>
          <cell r="AC57">
            <v>0</v>
          </cell>
        </row>
        <row r="58">
          <cell r="AA58">
            <v>0</v>
          </cell>
          <cell r="AC58">
            <v>0</v>
          </cell>
        </row>
        <row r="59">
          <cell r="AC59">
            <v>0</v>
          </cell>
        </row>
        <row r="62">
          <cell r="AA62">
            <v>324894</v>
          </cell>
          <cell r="AC62">
            <v>324894</v>
          </cell>
        </row>
        <row r="64">
          <cell r="AA64">
            <v>0</v>
          </cell>
          <cell r="AC64">
            <v>0</v>
          </cell>
        </row>
        <row r="77">
          <cell r="AA77">
            <v>0</v>
          </cell>
          <cell r="AC77">
            <v>0</v>
          </cell>
        </row>
      </sheetData>
      <sheetData sheetId="19">
        <row r="11">
          <cell r="Z11">
            <v>45762721</v>
          </cell>
        </row>
        <row r="13">
          <cell r="Z13">
            <v>394800</v>
          </cell>
        </row>
        <row r="15">
          <cell r="Z15">
            <v>2101668</v>
          </cell>
        </row>
        <row r="31">
          <cell r="Z31">
            <v>40973897</v>
          </cell>
        </row>
        <row r="35">
          <cell r="Z35">
            <v>85073</v>
          </cell>
        </row>
        <row r="43">
          <cell r="Z43">
            <v>15911743</v>
          </cell>
        </row>
        <row r="44">
          <cell r="Z44">
            <v>64727745</v>
          </cell>
        </row>
        <row r="50">
          <cell r="Z50">
            <v>21410482</v>
          </cell>
        </row>
        <row r="51">
          <cell r="Z51">
            <v>11835877</v>
          </cell>
        </row>
        <row r="53">
          <cell r="Z53">
            <v>0</v>
          </cell>
        </row>
        <row r="58">
          <cell r="Z58">
            <v>2000000</v>
          </cell>
        </row>
        <row r="59">
          <cell r="Z59">
            <v>1140000</v>
          </cell>
        </row>
        <row r="61">
          <cell r="Z61">
            <v>3574532</v>
          </cell>
        </row>
        <row r="62">
          <cell r="Z62">
            <v>0</v>
          </cell>
        </row>
        <row r="73">
          <cell r="Z73">
            <v>53165900</v>
          </cell>
        </row>
        <row r="78">
          <cell r="Z78">
            <v>3715075</v>
          </cell>
        </row>
        <row r="92">
          <cell r="Z92">
            <v>5917349</v>
          </cell>
        </row>
        <row r="94">
          <cell r="Z94">
            <v>1383000</v>
          </cell>
        </row>
      </sheetData>
      <sheetData sheetId="27">
        <row r="67">
          <cell r="O67">
            <v>0</v>
          </cell>
        </row>
      </sheetData>
      <sheetData sheetId="44">
        <row r="21">
          <cell r="P21">
            <v>3141.52</v>
          </cell>
          <cell r="W21">
            <v>-1503.6729999999975</v>
          </cell>
        </row>
        <row r="35">
          <cell r="J35">
            <v>34083</v>
          </cell>
        </row>
        <row r="36">
          <cell r="J36">
            <v>38638</v>
          </cell>
        </row>
        <row r="48">
          <cell r="U48">
            <v>-2371.468</v>
          </cell>
        </row>
        <row r="83">
          <cell r="Y83">
            <v>-283.65099999999984</v>
          </cell>
        </row>
        <row r="90">
          <cell r="U90">
            <v>0</v>
          </cell>
        </row>
        <row r="92">
          <cell r="P92">
            <v>1.813</v>
          </cell>
        </row>
        <row r="93">
          <cell r="P93">
            <v>1135.25</v>
          </cell>
        </row>
        <row r="94">
          <cell r="W94">
            <v>8.245</v>
          </cell>
        </row>
        <row r="95">
          <cell r="W95">
            <v>3405.75</v>
          </cell>
        </row>
        <row r="96">
          <cell r="P96">
            <v>38.2</v>
          </cell>
        </row>
        <row r="102">
          <cell r="O102">
            <v>231.305</v>
          </cell>
        </row>
        <row r="103">
          <cell r="P103">
            <v>231.305</v>
          </cell>
        </row>
        <row r="104">
          <cell r="U104">
            <v>-517.198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S BS"/>
      <sheetName val="FRS PL"/>
      <sheetName val="FRS equity"/>
      <sheetName val="Gross Interest Income  Exp"/>
      <sheetName val="cf"/>
      <sheetName val="Cond PL"/>
      <sheetName val="Cond BS"/>
      <sheetName val="equity"/>
      <sheetName val="det equity"/>
      <sheetName val="cf work"/>
      <sheetName val="EPS"/>
      <sheetName val="adj"/>
      <sheetName val="Sheet1"/>
      <sheetName val="Fully diluted"/>
      <sheetName val="Source-FY07"/>
      <sheetName val="Source-FY06"/>
      <sheetName val="pl"/>
      <sheetName val="P&amp;L"/>
      <sheetName val="P&amp;L1"/>
      <sheetName val="B. Sheet"/>
      <sheetName val="bs"/>
      <sheetName val="Cash flows breakdown"/>
      <sheetName val="notes"/>
      <sheetName val="working"/>
      <sheetName val="je"/>
      <sheetName val="seg"/>
      <sheetName val="segYTD"/>
      <sheetName val="MI"/>
      <sheetName val="Proof of MI"/>
      <sheetName val="Proof of RE"/>
      <sheetName val="FJK"/>
      <sheetName val="op bal"/>
      <sheetName val="Exchange"/>
      <sheetName val="Other investment"/>
      <sheetName val="reserve"/>
      <sheetName val="cnx"/>
      <sheetName val="DD"/>
      <sheetName val="Taxation"/>
      <sheetName val="Meridianotch"/>
      <sheetName val="goodwill"/>
      <sheetName val="segOct"/>
      <sheetName val="interco transactions"/>
      <sheetName val="seg Apr"/>
      <sheetName val="Announcement"/>
      <sheetName val="Cash flows working"/>
      <sheetName val="Proposed dividend"/>
      <sheetName val="PPE"/>
      <sheetName val="Investment in ass"/>
      <sheetName val="disposal"/>
      <sheetName val="FA"/>
      <sheetName val="summary"/>
      <sheetName val="Announcement note"/>
    </sheetNames>
    <sheetDataSet>
      <sheetData sheetId="0">
        <row r="23">
          <cell r="D23">
            <v>53328.657</v>
          </cell>
        </row>
      </sheetData>
      <sheetData sheetId="2">
        <row r="54">
          <cell r="E54">
            <v>376.692</v>
          </cell>
        </row>
      </sheetData>
      <sheetData sheetId="4">
        <row r="32">
          <cell r="C32">
            <v>-7609.020999999995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view="pageBreakPreview" zoomScale="60" workbookViewId="0" topLeftCell="A1">
      <selection activeCell="B10" sqref="B10"/>
    </sheetView>
  </sheetViews>
  <sheetFormatPr defaultColWidth="9.140625" defaultRowHeight="12.75"/>
  <cols>
    <col min="1" max="1" width="0.85546875" style="0" customWidth="1"/>
    <col min="2" max="2" width="44.8515625" style="0" customWidth="1"/>
    <col min="3" max="3" width="12.28125" style="0" customWidth="1"/>
    <col min="4" max="4" width="1.421875" style="0" customWidth="1"/>
    <col min="5" max="5" width="11.8515625" style="0" customWidth="1"/>
    <col min="6" max="6" width="1.8515625" style="0" customWidth="1"/>
    <col min="7" max="7" width="13.421875" style="0" customWidth="1"/>
    <col min="8" max="8" width="2.00390625" style="0" customWidth="1"/>
    <col min="9" max="9" width="13.00390625" style="0" customWidth="1"/>
  </cols>
  <sheetData>
    <row r="1" spans="1:9" ht="18.75">
      <c r="A1" s="2"/>
      <c r="B1" s="1" t="s">
        <v>0</v>
      </c>
      <c r="C1" s="1"/>
      <c r="D1" s="1"/>
      <c r="E1" s="2"/>
      <c r="F1" s="3"/>
      <c r="G1" s="3"/>
      <c r="H1" s="3"/>
      <c r="I1" s="3"/>
    </row>
    <row r="2" spans="1:9" ht="18.75">
      <c r="A2" s="2"/>
      <c r="B2" s="4" t="s">
        <v>1</v>
      </c>
      <c r="C2" s="1"/>
      <c r="D2" s="1"/>
      <c r="E2" s="2"/>
      <c r="F2" s="3"/>
      <c r="G2" s="3"/>
      <c r="H2" s="3"/>
      <c r="I2" s="3"/>
    </row>
    <row r="3" spans="1:9" ht="12.75">
      <c r="A3" s="2"/>
      <c r="B3" s="2"/>
      <c r="C3" s="3"/>
      <c r="D3" s="3"/>
      <c r="E3" s="3"/>
      <c r="F3" s="3"/>
      <c r="G3" s="3"/>
      <c r="H3" s="3"/>
      <c r="I3" s="3"/>
    </row>
    <row r="4" spans="1:9" ht="15.75">
      <c r="A4" s="2"/>
      <c r="B4" s="5" t="s">
        <v>38</v>
      </c>
      <c r="C4" s="3"/>
      <c r="D4" s="3"/>
      <c r="E4" s="3"/>
      <c r="F4" s="3"/>
      <c r="G4" s="3"/>
      <c r="H4" s="3"/>
      <c r="I4" s="3"/>
    </row>
    <row r="5" spans="1:9" ht="15.75">
      <c r="A5" s="2"/>
      <c r="B5" s="5" t="s">
        <v>39</v>
      </c>
      <c r="C5" s="3"/>
      <c r="D5" s="3"/>
      <c r="E5" s="3"/>
      <c r="F5" s="3"/>
      <c r="G5" s="3"/>
      <c r="H5" s="3"/>
      <c r="I5" s="3"/>
    </row>
    <row r="6" spans="1:9" ht="12.75">
      <c r="A6" s="2"/>
      <c r="B6" s="2"/>
      <c r="C6" s="3"/>
      <c r="D6" s="3"/>
      <c r="E6" s="3"/>
      <c r="F6" s="3"/>
      <c r="G6" s="3"/>
      <c r="H6" s="3"/>
      <c r="I6" s="3"/>
    </row>
    <row r="7" spans="1:9" ht="12.75">
      <c r="A7" s="2"/>
      <c r="B7" s="2"/>
      <c r="C7" s="3"/>
      <c r="D7" s="3"/>
      <c r="E7" s="3"/>
      <c r="F7" s="3"/>
      <c r="G7" s="3"/>
      <c r="H7" s="3"/>
      <c r="I7" s="3"/>
    </row>
    <row r="8" spans="1:9" ht="12.75">
      <c r="A8" s="2"/>
      <c r="B8" s="2"/>
      <c r="C8" s="109" t="s">
        <v>40</v>
      </c>
      <c r="D8" s="110"/>
      <c r="E8" s="111"/>
      <c r="F8" s="3"/>
      <c r="G8" s="109" t="s">
        <v>41</v>
      </c>
      <c r="H8" s="110"/>
      <c r="I8" s="111"/>
    </row>
    <row r="9" spans="1:9" ht="12.75">
      <c r="A9" s="2"/>
      <c r="B9" s="2"/>
      <c r="C9" s="112" t="s">
        <v>42</v>
      </c>
      <c r="D9" s="113"/>
      <c r="E9" s="114"/>
      <c r="F9" s="3"/>
      <c r="G9" s="112" t="s">
        <v>42</v>
      </c>
      <c r="H9" s="113"/>
      <c r="I9" s="114"/>
    </row>
    <row r="10" spans="1:9" ht="12.75">
      <c r="A10" s="2"/>
      <c r="B10" s="2"/>
      <c r="C10" s="38">
        <v>2008</v>
      </c>
      <c r="D10" s="39"/>
      <c r="E10" s="38">
        <v>2007</v>
      </c>
      <c r="F10" s="3"/>
      <c r="G10" s="38">
        <v>2008</v>
      </c>
      <c r="H10" s="39"/>
      <c r="I10" s="38">
        <v>2007</v>
      </c>
    </row>
    <row r="11" spans="1:9" ht="12.75">
      <c r="A11" s="2"/>
      <c r="B11" s="2"/>
      <c r="C11" s="14" t="s">
        <v>43</v>
      </c>
      <c r="D11" s="3"/>
      <c r="E11" s="14" t="s">
        <v>11</v>
      </c>
      <c r="F11" s="3"/>
      <c r="G11" s="40" t="s">
        <v>43</v>
      </c>
      <c r="H11" s="3"/>
      <c r="I11" s="40" t="s">
        <v>11</v>
      </c>
    </row>
    <row r="12" spans="1:9" ht="12.75">
      <c r="A12" s="2"/>
      <c r="B12" s="2"/>
      <c r="C12" s="15"/>
      <c r="D12" s="3"/>
      <c r="E12" s="15"/>
      <c r="F12" s="3"/>
      <c r="G12" s="15"/>
      <c r="H12" s="3"/>
      <c r="I12" s="15"/>
    </row>
    <row r="13" spans="1:9" ht="12.75">
      <c r="A13" s="2"/>
      <c r="B13" s="6"/>
      <c r="C13" s="15"/>
      <c r="D13" s="3"/>
      <c r="E13" s="15"/>
      <c r="F13" s="3"/>
      <c r="G13" s="15"/>
      <c r="H13" s="3"/>
      <c r="I13" s="15"/>
    </row>
    <row r="14" spans="1:9" ht="12.75">
      <c r="A14" s="2"/>
      <c r="B14" s="2" t="s">
        <v>44</v>
      </c>
      <c r="C14" s="17">
        <f>ROUND('[1]P&amp;L'!AC10,0)/1000</f>
        <v>66810.862</v>
      </c>
      <c r="D14" s="37"/>
      <c r="E14" s="17">
        <v>44078</v>
      </c>
      <c r="F14" s="37"/>
      <c r="G14" s="17">
        <f>ROUND('[1]P&amp;L'!AA10,0)/1000</f>
        <v>66810.862</v>
      </c>
      <c r="H14" s="37"/>
      <c r="I14" s="17">
        <v>44078</v>
      </c>
    </row>
    <row r="15" spans="1:9" ht="12.75">
      <c r="A15" s="2"/>
      <c r="B15" s="2"/>
      <c r="C15" s="19"/>
      <c r="D15" s="37"/>
      <c r="E15" s="19"/>
      <c r="F15" s="37"/>
      <c r="G15" s="19"/>
      <c r="H15" s="37"/>
      <c r="I15" s="19"/>
    </row>
    <row r="16" spans="1:9" ht="12.75">
      <c r="A16" s="2"/>
      <c r="B16" s="2" t="s">
        <v>45</v>
      </c>
      <c r="C16" s="19">
        <f>+('[1]P&amp;L'!AC14+'[1]P&amp;L'!AC15)/1000</f>
        <v>-50965.527</v>
      </c>
      <c r="D16" s="37"/>
      <c r="E16" s="19">
        <v>-36952</v>
      </c>
      <c r="F16" s="37"/>
      <c r="G16" s="19">
        <f>+('[1]P&amp;L'!AA14+'[1]P&amp;L'!AA15)/1000</f>
        <v>-50965.527</v>
      </c>
      <c r="H16" s="37"/>
      <c r="I16" s="19">
        <v>-36952</v>
      </c>
    </row>
    <row r="17" spans="1:9" ht="12.75">
      <c r="A17" s="2"/>
      <c r="B17" s="2"/>
      <c r="C17" s="19"/>
      <c r="D17" s="37"/>
      <c r="E17" s="19"/>
      <c r="F17" s="37"/>
      <c r="G17" s="19"/>
      <c r="H17" s="37"/>
      <c r="I17" s="19"/>
    </row>
    <row r="18" spans="1:9" ht="12.75">
      <c r="A18" s="2"/>
      <c r="B18" s="6" t="s">
        <v>46</v>
      </c>
      <c r="C18" s="17">
        <f>SUM(C14:C16)</f>
        <v>15845.334999999992</v>
      </c>
      <c r="D18" s="37"/>
      <c r="E18" s="17">
        <f>SUM(E14:E16)</f>
        <v>7126</v>
      </c>
      <c r="F18" s="37"/>
      <c r="G18" s="17">
        <f>SUM(G14:G16)</f>
        <v>15845.334999999992</v>
      </c>
      <c r="H18" s="37"/>
      <c r="I18" s="17">
        <f>SUM(I14:I16)</f>
        <v>7126</v>
      </c>
    </row>
    <row r="19" spans="1:9" ht="12.75">
      <c r="A19" s="2"/>
      <c r="B19" s="2"/>
      <c r="C19" s="41"/>
      <c r="D19" s="37"/>
      <c r="E19" s="41"/>
      <c r="F19" s="37"/>
      <c r="G19" s="41"/>
      <c r="H19" s="37"/>
      <c r="I19" s="41"/>
    </row>
    <row r="20" spans="1:9" ht="12.75">
      <c r="A20" s="2"/>
      <c r="B20" s="2" t="s">
        <v>47</v>
      </c>
      <c r="C20" s="19">
        <f>ROUND('[1]P&amp;L'!AC37,0)/1000</f>
        <v>1748.678</v>
      </c>
      <c r="D20" s="37"/>
      <c r="E20" s="19">
        <v>410</v>
      </c>
      <c r="F20" s="37"/>
      <c r="G20" s="19">
        <f>ROUND('[1]P&amp;L'!AA37,0)/1000</f>
        <v>1748.678</v>
      </c>
      <c r="H20" s="37"/>
      <c r="I20" s="19">
        <v>410</v>
      </c>
    </row>
    <row r="21" spans="1:9" ht="12.75">
      <c r="A21" s="2"/>
      <c r="B21" s="2"/>
      <c r="C21" s="19"/>
      <c r="D21" s="37"/>
      <c r="E21" s="19"/>
      <c r="F21" s="37"/>
      <c r="G21" s="19"/>
      <c r="H21" s="37"/>
      <c r="I21" s="19"/>
    </row>
    <row r="22" spans="1:9" ht="12.75">
      <c r="A22" s="2"/>
      <c r="B22" s="3" t="s">
        <v>48</v>
      </c>
      <c r="C22" s="19">
        <f>ROUND(-'[1]P&amp;L'!AC48-'[1]P&amp;L'!AC57-'[1]P&amp;L'!AC58-'[1]P&amp;L'!AC59-'[1]P&amp;L'!AC64+'[1]P&amp;L'!AC77-'[1]P&amp;L'!AC62,0)/1000</f>
        <v>-3800.857</v>
      </c>
      <c r="D22" s="37"/>
      <c r="E22" s="19">
        <v>-2779</v>
      </c>
      <c r="F22" s="37"/>
      <c r="G22" s="19">
        <f>ROUND(-'[1]P&amp;L'!AA48-'[1]P&amp;L'!AA57-'[1]P&amp;L'!AA58-+'[1]P&amp;L'!AA62+'[1]P&amp;L'!AA64+'[1]P&amp;L'!AA77,0)/1000</f>
        <v>-3800.857</v>
      </c>
      <c r="H22" s="37"/>
      <c r="I22" s="19">
        <v>-2779</v>
      </c>
    </row>
    <row r="23" spans="1:9" ht="12.75">
      <c r="A23" s="2"/>
      <c r="B23" s="2"/>
      <c r="C23" s="19"/>
      <c r="D23" s="37"/>
      <c r="E23" s="19"/>
      <c r="F23" s="37"/>
      <c r="G23" s="19"/>
      <c r="H23" s="37"/>
      <c r="I23" s="19"/>
    </row>
    <row r="24" spans="1:9" ht="12.75">
      <c r="A24" s="2"/>
      <c r="B24" s="2" t="s">
        <v>49</v>
      </c>
      <c r="C24" s="19">
        <f>ROUND(-'[1]P&amp;L'!AC52-'[1]P&amp;L'!AC53-'[1]P&amp;L'!AC54,0)/1000</f>
        <v>-231.305</v>
      </c>
      <c r="D24" s="37"/>
      <c r="E24" s="19">
        <v>-248</v>
      </c>
      <c r="F24" s="37"/>
      <c r="G24" s="19">
        <f>ROUND(-'[1]P&amp;L'!AA52-'[1]P&amp;L'!AA53-'[1]P&amp;L'!AA54,0)/1000</f>
        <v>-231.305</v>
      </c>
      <c r="H24" s="37"/>
      <c r="I24" s="19">
        <v>-248</v>
      </c>
    </row>
    <row r="25" spans="1:9" ht="12.75">
      <c r="A25" s="2"/>
      <c r="B25" s="2"/>
      <c r="C25" s="19"/>
      <c r="D25" s="37"/>
      <c r="E25" s="19"/>
      <c r="F25" s="37"/>
      <c r="G25" s="19"/>
      <c r="H25" s="37"/>
      <c r="I25" s="19"/>
    </row>
    <row r="26" spans="1:9" ht="12.75">
      <c r="A26" s="2"/>
      <c r="B26" s="2" t="s">
        <v>50</v>
      </c>
      <c r="C26" s="19">
        <v>0</v>
      </c>
      <c r="D26" s="37"/>
      <c r="E26" s="19">
        <v>92</v>
      </c>
      <c r="F26" s="37"/>
      <c r="G26" s="19">
        <v>0</v>
      </c>
      <c r="H26" s="37"/>
      <c r="I26" s="19">
        <v>92</v>
      </c>
    </row>
    <row r="27" spans="1:9" ht="12.75">
      <c r="A27" s="2"/>
      <c r="B27" s="2"/>
      <c r="C27" s="28"/>
      <c r="D27" s="37"/>
      <c r="E27" s="28"/>
      <c r="F27" s="37"/>
      <c r="G27" s="28"/>
      <c r="H27" s="37"/>
      <c r="I27" s="28"/>
    </row>
    <row r="28" spans="1:9" ht="12.75">
      <c r="A28" s="2"/>
      <c r="B28" s="6" t="s">
        <v>51</v>
      </c>
      <c r="C28" s="20">
        <f>SUM(C18:C27)</f>
        <v>13561.850999999991</v>
      </c>
      <c r="D28" s="37"/>
      <c r="E28" s="20">
        <f>SUM(E18:E26)</f>
        <v>4601</v>
      </c>
      <c r="F28" s="37"/>
      <c r="G28" s="20">
        <f>SUM(G18:G27)</f>
        <v>13561.850999999991</v>
      </c>
      <c r="H28" s="37"/>
      <c r="I28" s="20">
        <f>SUM(I18:I27)</f>
        <v>4601</v>
      </c>
    </row>
    <row r="29" spans="1:9" ht="12.75">
      <c r="A29" s="2"/>
      <c r="B29" s="2"/>
      <c r="C29" s="19"/>
      <c r="D29" s="37"/>
      <c r="E29" s="19"/>
      <c r="F29" s="37"/>
      <c r="G29" s="19"/>
      <c r="H29" s="37"/>
      <c r="I29" s="19"/>
    </row>
    <row r="30" spans="1:9" ht="12.75">
      <c r="A30" s="2"/>
      <c r="B30" s="2" t="s">
        <v>52</v>
      </c>
      <c r="C30" s="19">
        <v>-3078</v>
      </c>
      <c r="D30" s="37"/>
      <c r="E30" s="19">
        <v>-1499</v>
      </c>
      <c r="F30" s="37"/>
      <c r="G30" s="19">
        <v>-3078</v>
      </c>
      <c r="H30" s="37"/>
      <c r="I30" s="19">
        <v>-1499</v>
      </c>
    </row>
    <row r="31" spans="1:9" ht="12.75">
      <c r="A31" s="2"/>
      <c r="B31" s="2"/>
      <c r="C31" s="19"/>
      <c r="D31" s="37"/>
      <c r="E31" s="19"/>
      <c r="F31" s="37"/>
      <c r="G31" s="19"/>
      <c r="H31" s="37"/>
      <c r="I31" s="19"/>
    </row>
    <row r="32" spans="1:9" ht="12.75">
      <c r="A32" s="2"/>
      <c r="B32" s="6" t="s">
        <v>53</v>
      </c>
      <c r="C32" s="20">
        <f>SUM(C28:C31)</f>
        <v>10483.850999999991</v>
      </c>
      <c r="D32" s="37"/>
      <c r="E32" s="20">
        <f>SUM(E28:E31)</f>
        <v>3102</v>
      </c>
      <c r="F32" s="37"/>
      <c r="G32" s="20">
        <f>SUM(G28:G31)</f>
        <v>10483.850999999991</v>
      </c>
      <c r="H32" s="37"/>
      <c r="I32" s="20">
        <f>SUM(I28:I31)</f>
        <v>3102</v>
      </c>
    </row>
    <row r="33" spans="1:9" ht="12.75">
      <c r="A33" s="2"/>
      <c r="B33" s="6"/>
      <c r="C33" s="19"/>
      <c r="D33" s="37"/>
      <c r="E33" s="19"/>
      <c r="F33" s="37"/>
      <c r="G33" s="19"/>
      <c r="H33" s="37"/>
      <c r="I33" s="19"/>
    </row>
    <row r="34" spans="1:9" ht="12.75">
      <c r="A34" s="2"/>
      <c r="B34" s="6" t="s">
        <v>54</v>
      </c>
      <c r="C34" s="19"/>
      <c r="D34" s="37"/>
      <c r="E34" s="19"/>
      <c r="F34" s="37"/>
      <c r="G34" s="19"/>
      <c r="H34" s="37"/>
      <c r="I34" s="19"/>
    </row>
    <row r="35" spans="1:9" ht="12.75">
      <c r="A35" s="2"/>
      <c r="B35" s="2" t="s">
        <v>55</v>
      </c>
      <c r="C35" s="19">
        <v>6926</v>
      </c>
      <c r="D35" s="37"/>
      <c r="E35" s="19">
        <v>1777</v>
      </c>
      <c r="F35" s="37"/>
      <c r="G35" s="19">
        <v>6926</v>
      </c>
      <c r="H35" s="37"/>
      <c r="I35" s="19">
        <v>1777</v>
      </c>
    </row>
    <row r="36" spans="1:9" ht="12.75">
      <c r="A36" s="2"/>
      <c r="B36" s="2" t="s">
        <v>56</v>
      </c>
      <c r="C36" s="19">
        <v>3558</v>
      </c>
      <c r="D36" s="37"/>
      <c r="E36" s="19">
        <v>1325</v>
      </c>
      <c r="F36" s="37"/>
      <c r="G36" s="19">
        <v>3558</v>
      </c>
      <c r="H36" s="37"/>
      <c r="I36" s="19">
        <v>1325</v>
      </c>
    </row>
    <row r="37" spans="1:9" ht="12.75">
      <c r="A37" s="2"/>
      <c r="B37" s="2"/>
      <c r="C37" s="19"/>
      <c r="D37" s="37"/>
      <c r="E37" s="19"/>
      <c r="F37" s="37"/>
      <c r="G37" s="19"/>
      <c r="H37" s="37"/>
      <c r="I37" s="19"/>
    </row>
    <row r="38" spans="1:9" ht="13.5" thickBot="1">
      <c r="A38" s="2"/>
      <c r="B38" s="6"/>
      <c r="C38" s="42">
        <f>SUM(C35:C37)</f>
        <v>10484</v>
      </c>
      <c r="D38" s="37"/>
      <c r="E38" s="42">
        <f>SUM(E35:E37)</f>
        <v>3102</v>
      </c>
      <c r="F38" s="37"/>
      <c r="G38" s="42">
        <f>SUM(G35:G37)</f>
        <v>10484</v>
      </c>
      <c r="H38" s="37"/>
      <c r="I38" s="42">
        <f>SUM(I35:I37)</f>
        <v>3102</v>
      </c>
    </row>
    <row r="39" spans="1:9" ht="13.5" thickTop="1">
      <c r="A39" s="2"/>
      <c r="B39" s="2"/>
      <c r="C39" s="30"/>
      <c r="D39" s="43"/>
      <c r="E39" s="30"/>
      <c r="F39" s="43"/>
      <c r="G39" s="30"/>
      <c r="H39" s="43"/>
      <c r="I39" s="30"/>
    </row>
    <row r="40" spans="1:9" ht="12.75">
      <c r="A40" s="2"/>
      <c r="B40" s="2"/>
      <c r="C40" s="30"/>
      <c r="D40" s="43"/>
      <c r="E40" s="30"/>
      <c r="F40" s="43"/>
      <c r="G40" s="30"/>
      <c r="H40" s="43"/>
      <c r="I40" s="30"/>
    </row>
    <row r="41" spans="1:9" ht="12.75">
      <c r="A41" s="2"/>
      <c r="B41" s="6" t="s">
        <v>57</v>
      </c>
      <c r="C41" s="30"/>
      <c r="D41" s="43"/>
      <c r="E41" s="30"/>
      <c r="F41" s="43"/>
      <c r="G41" s="30"/>
      <c r="H41" s="43"/>
      <c r="I41" s="30"/>
    </row>
    <row r="42" spans="1:9" ht="12.75">
      <c r="A42" s="2"/>
      <c r="B42" s="6" t="s">
        <v>58</v>
      </c>
      <c r="C42" s="30"/>
      <c r="D42" s="43"/>
      <c r="E42" s="30"/>
      <c r="F42" s="43"/>
      <c r="G42" s="30"/>
      <c r="H42" s="43"/>
      <c r="I42" s="30"/>
    </row>
    <row r="43" spans="1:9" ht="12.75">
      <c r="A43" s="2"/>
      <c r="B43" s="2" t="s">
        <v>59</v>
      </c>
      <c r="C43" s="44">
        <v>13.03</v>
      </c>
      <c r="D43" s="43"/>
      <c r="E43" s="44">
        <v>3.34</v>
      </c>
      <c r="F43" s="43"/>
      <c r="G43" s="44">
        <v>13.03</v>
      </c>
      <c r="H43" s="43"/>
      <c r="I43" s="44">
        <v>3.34</v>
      </c>
    </row>
    <row r="44" spans="1:9" ht="12.75">
      <c r="A44" s="2"/>
      <c r="B44" s="2"/>
      <c r="C44" s="45"/>
      <c r="D44" s="43"/>
      <c r="E44" s="45"/>
      <c r="F44" s="43"/>
      <c r="G44" s="45"/>
      <c r="H44" s="43"/>
      <c r="I44" s="45"/>
    </row>
    <row r="45" spans="1:9" ht="12.75">
      <c r="A45" s="2"/>
      <c r="B45" s="46" t="s">
        <v>60</v>
      </c>
      <c r="C45" s="44">
        <v>12.82</v>
      </c>
      <c r="D45" s="43"/>
      <c r="E45" s="47">
        <v>3.29</v>
      </c>
      <c r="F45" s="43"/>
      <c r="G45" s="44">
        <v>12.82</v>
      </c>
      <c r="H45" s="43"/>
      <c r="I45" s="47">
        <v>3.29</v>
      </c>
    </row>
    <row r="46" spans="1:9" ht="12.75">
      <c r="A46" s="2"/>
      <c r="B46" s="2"/>
      <c r="C46" s="3"/>
      <c r="D46" s="3"/>
      <c r="E46" s="3"/>
      <c r="F46" s="3"/>
      <c r="G46" s="15"/>
      <c r="H46" s="3"/>
      <c r="I46" s="3"/>
    </row>
    <row r="47" spans="1:9" ht="12.75">
      <c r="A47" s="2"/>
      <c r="B47" s="2"/>
      <c r="C47" s="3"/>
      <c r="D47" s="3"/>
      <c r="E47" s="3"/>
      <c r="F47" s="3"/>
      <c r="G47" s="3"/>
      <c r="H47" s="3"/>
      <c r="I47" s="3"/>
    </row>
    <row r="48" spans="1:9" ht="12.75">
      <c r="A48" s="2"/>
      <c r="B48" s="2"/>
      <c r="C48" s="3"/>
      <c r="D48" s="3"/>
      <c r="E48" s="3"/>
      <c r="F48" s="3"/>
      <c r="G48" s="3"/>
      <c r="H48" s="3"/>
      <c r="I48" s="3"/>
    </row>
    <row r="49" spans="1:9" ht="12.75">
      <c r="A49" s="2"/>
      <c r="B49" s="2"/>
      <c r="C49" s="3"/>
      <c r="D49" s="3"/>
      <c r="E49" s="3"/>
      <c r="F49" s="3"/>
      <c r="G49" s="3"/>
      <c r="H49" s="3"/>
      <c r="I49" s="3"/>
    </row>
    <row r="50" spans="1:9" ht="12.75">
      <c r="A50" s="2"/>
      <c r="B50" s="2"/>
      <c r="C50" s="3"/>
      <c r="D50" s="3"/>
      <c r="E50" s="3"/>
      <c r="F50" s="3"/>
      <c r="G50" s="3"/>
      <c r="H50" s="3"/>
      <c r="I50" s="3"/>
    </row>
  </sheetData>
  <mergeCells count="4">
    <mergeCell ref="C8:E8"/>
    <mergeCell ref="G8:I8"/>
    <mergeCell ref="C9:E9"/>
    <mergeCell ref="G9:I9"/>
  </mergeCells>
  <printOptions horizontalCentered="1"/>
  <pageMargins left="0.5118110236220472" right="0.5118110236220472" top="0.5118110236220472" bottom="0.5118110236220472" header="0.5118110236220472" footer="0.5118110236220472"/>
  <pageSetup fitToHeight="1"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F62"/>
  <sheetViews>
    <sheetView workbookViewId="0" topLeftCell="A1">
      <selection activeCell="D59" sqref="D59"/>
    </sheetView>
  </sheetViews>
  <sheetFormatPr defaultColWidth="9.140625" defaultRowHeight="12.75"/>
  <cols>
    <col min="2" max="2" width="14.7109375" style="0" customWidth="1"/>
    <col min="3" max="3" width="45.421875" style="0" customWidth="1"/>
    <col min="4" max="4" width="16.57421875" style="0" customWidth="1"/>
    <col min="5" max="5" width="5.421875" style="0" customWidth="1"/>
    <col min="6" max="6" width="17.140625" style="0" customWidth="1"/>
  </cols>
  <sheetData>
    <row r="1" spans="1:6" ht="18.75">
      <c r="A1" s="1" t="s">
        <v>0</v>
      </c>
      <c r="B1" s="1"/>
      <c r="C1" s="1"/>
      <c r="D1" s="2"/>
      <c r="E1" s="2"/>
      <c r="F1" s="3"/>
    </row>
    <row r="2" spans="1:6" ht="18.75">
      <c r="A2" s="4" t="s">
        <v>1</v>
      </c>
      <c r="B2" s="1"/>
      <c r="C2" s="1"/>
      <c r="D2" s="2"/>
      <c r="E2" s="2"/>
      <c r="F2" s="3"/>
    </row>
    <row r="3" spans="1:6" ht="12.75">
      <c r="A3" s="2"/>
      <c r="B3" s="2"/>
      <c r="C3" s="2"/>
      <c r="D3" s="2"/>
      <c r="E3" s="2"/>
      <c r="F3" s="3"/>
    </row>
    <row r="4" spans="1:6" ht="15.75">
      <c r="A4" s="5" t="s">
        <v>2</v>
      </c>
      <c r="B4" s="6"/>
      <c r="C4" s="6"/>
      <c r="D4" s="2"/>
      <c r="E4" s="2"/>
      <c r="F4" s="3"/>
    </row>
    <row r="5" spans="1:6" ht="15.75">
      <c r="A5" s="5" t="s">
        <v>3</v>
      </c>
      <c r="B5" s="6"/>
      <c r="C5" s="6"/>
      <c r="D5" s="2"/>
      <c r="E5" s="2"/>
      <c r="F5" s="3"/>
    </row>
    <row r="6" spans="1:6" ht="12.75">
      <c r="A6" s="2"/>
      <c r="B6" s="2"/>
      <c r="C6" s="2"/>
      <c r="D6" s="2"/>
      <c r="E6" s="2"/>
      <c r="F6" s="3"/>
    </row>
    <row r="7" spans="1:6" ht="12.75">
      <c r="A7" s="2"/>
      <c r="B7" s="2"/>
      <c r="C7" s="2"/>
      <c r="D7" s="7" t="s">
        <v>4</v>
      </c>
      <c r="E7" s="8"/>
      <c r="F7" s="7" t="s">
        <v>5</v>
      </c>
    </row>
    <row r="8" spans="1:6" ht="12.75">
      <c r="A8" s="2"/>
      <c r="B8" s="2"/>
      <c r="C8" s="2"/>
      <c r="D8" s="9" t="s">
        <v>6</v>
      </c>
      <c r="E8" s="8"/>
      <c r="F8" s="9" t="s">
        <v>7</v>
      </c>
    </row>
    <row r="9" spans="1:6" ht="12.75">
      <c r="A9" s="2"/>
      <c r="B9" s="2"/>
      <c r="C9" s="2"/>
      <c r="D9" s="9" t="s">
        <v>8</v>
      </c>
      <c r="E9" s="8"/>
      <c r="F9" s="9" t="s">
        <v>9</v>
      </c>
    </row>
    <row r="10" spans="1:6" ht="12.75">
      <c r="A10" s="2"/>
      <c r="B10" s="2"/>
      <c r="C10" s="2"/>
      <c r="D10" s="10" t="s">
        <v>10</v>
      </c>
      <c r="E10" s="11"/>
      <c r="F10" s="12">
        <v>39478</v>
      </c>
    </row>
    <row r="11" spans="1:6" ht="12.75">
      <c r="A11" s="2"/>
      <c r="B11" s="13"/>
      <c r="C11" s="2"/>
      <c r="D11" s="14" t="s">
        <v>11</v>
      </c>
      <c r="E11" s="8"/>
      <c r="F11" s="14" t="s">
        <v>11</v>
      </c>
    </row>
    <row r="12" spans="1:6" ht="12.75">
      <c r="A12" s="6" t="s">
        <v>12</v>
      </c>
      <c r="B12" s="2"/>
      <c r="C12" s="2"/>
      <c r="D12" s="15"/>
      <c r="E12" s="2"/>
      <c r="F12" s="15"/>
    </row>
    <row r="13" spans="1:6" ht="12.75">
      <c r="A13" s="6" t="s">
        <v>13</v>
      </c>
      <c r="B13" s="2"/>
      <c r="C13" s="2"/>
      <c r="D13" s="15"/>
      <c r="E13" s="2"/>
      <c r="F13" s="15"/>
    </row>
    <row r="14" spans="1:6" ht="12.75">
      <c r="A14" s="2" t="s">
        <v>14</v>
      </c>
      <c r="B14" s="16"/>
      <c r="C14" s="2"/>
      <c r="D14" s="17">
        <f>ROUND('[1]B. Sheet'!Z11,0)/1000-D15</f>
        <v>42958.640999999996</v>
      </c>
      <c r="E14" s="18"/>
      <c r="F14" s="17">
        <v>44594</v>
      </c>
    </row>
    <row r="15" spans="1:6" ht="12.75">
      <c r="A15" s="2" t="s">
        <v>15</v>
      </c>
      <c r="B15" s="2"/>
      <c r="C15" s="2"/>
      <c r="D15" s="19">
        <f>2804080/1000</f>
        <v>2804.08</v>
      </c>
      <c r="E15" s="18"/>
      <c r="F15" s="19">
        <v>2813</v>
      </c>
    </row>
    <row r="16" spans="1:6" ht="12.75">
      <c r="A16" s="2" t="s">
        <v>16</v>
      </c>
      <c r="B16" s="2"/>
      <c r="C16" s="2"/>
      <c r="D16" s="19">
        <v>10149</v>
      </c>
      <c r="E16" s="18"/>
      <c r="F16" s="19">
        <v>10149</v>
      </c>
    </row>
    <row r="17" spans="1:6" ht="12.75">
      <c r="A17" s="2" t="s">
        <v>17</v>
      </c>
      <c r="B17" s="2"/>
      <c r="C17" s="2"/>
      <c r="D17" s="19">
        <f>ROUND('[1]B. Sheet'!Z13,0)/1000</f>
        <v>394.8</v>
      </c>
      <c r="E17" s="18"/>
      <c r="F17" s="19">
        <v>2665</v>
      </c>
    </row>
    <row r="18" spans="1:6" ht="12.75">
      <c r="A18" s="2"/>
      <c r="B18" s="2"/>
      <c r="C18" s="2"/>
      <c r="D18" s="20">
        <f>SUM(D14:D17)</f>
        <v>56306.521</v>
      </c>
      <c r="E18" s="18"/>
      <c r="F18" s="20">
        <f>SUM(F14:F17)</f>
        <v>60221</v>
      </c>
    </row>
    <row r="19" spans="1:6" ht="12.75">
      <c r="A19" s="2"/>
      <c r="B19" s="2"/>
      <c r="C19" s="2"/>
      <c r="D19" s="21"/>
      <c r="E19" s="18"/>
      <c r="F19" s="21"/>
    </row>
    <row r="20" spans="1:6" ht="12.75">
      <c r="A20" s="6" t="s">
        <v>18</v>
      </c>
      <c r="B20" s="2"/>
      <c r="C20" s="2"/>
      <c r="D20" s="21"/>
      <c r="E20" s="18"/>
      <c r="F20" s="21"/>
    </row>
    <row r="21" spans="1:6" ht="12.75">
      <c r="A21" s="2" t="s">
        <v>19</v>
      </c>
      <c r="B21" s="22"/>
      <c r="C21" s="22"/>
      <c r="D21" s="17">
        <f>ROUND('[1]B. Sheet'!Z31+'[1]B. Sheet'!Z15,0)/1000</f>
        <v>43075.565</v>
      </c>
      <c r="E21" s="18"/>
      <c r="F21" s="17">
        <v>36724</v>
      </c>
    </row>
    <row r="22" spans="1:6" ht="12.75">
      <c r="A22" s="2" t="s">
        <v>20</v>
      </c>
      <c r="B22" s="22"/>
      <c r="C22" s="22"/>
      <c r="D22" s="19">
        <f>+'[2]FRS BS'!$D$23</f>
        <v>53328.657</v>
      </c>
      <c r="E22" s="18"/>
      <c r="F22" s="19">
        <f>47544+4485+4</f>
        <v>52033</v>
      </c>
    </row>
    <row r="23" spans="1:6" ht="12.75">
      <c r="A23" s="2" t="s">
        <v>21</v>
      </c>
      <c r="B23" s="22"/>
      <c r="C23" s="22"/>
      <c r="D23" s="19">
        <f>ROUND('[1]B. Sheet'!Z35,0)/1000</f>
        <v>85.073</v>
      </c>
      <c r="E23" s="18"/>
      <c r="F23" s="19">
        <v>303</v>
      </c>
    </row>
    <row r="24" spans="1:6" ht="12.75">
      <c r="A24" s="2" t="s">
        <v>22</v>
      </c>
      <c r="B24" s="22"/>
      <c r="C24" s="22"/>
      <c r="D24" s="19">
        <f>ROUND('[1]B. Sheet'!Z43+'[1]B. Sheet'!Z44,0)/1000</f>
        <v>80639.488</v>
      </c>
      <c r="E24" s="18"/>
      <c r="F24" s="19">
        <f>34083+38638</f>
        <v>72721</v>
      </c>
    </row>
    <row r="25" spans="1:6" ht="12.75">
      <c r="A25" s="22"/>
      <c r="B25" s="22"/>
      <c r="C25" s="22"/>
      <c r="D25" s="20">
        <f>SUM(D21:D24)</f>
        <v>177128.783</v>
      </c>
      <c r="E25" s="18"/>
      <c r="F25" s="20">
        <f>SUM(F21:F24)</f>
        <v>161781</v>
      </c>
    </row>
    <row r="26" spans="1:6" ht="12.75">
      <c r="A26" s="2"/>
      <c r="B26" s="2"/>
      <c r="C26" s="2"/>
      <c r="D26" s="15"/>
      <c r="E26" s="2"/>
      <c r="F26" s="15"/>
    </row>
    <row r="27" spans="1:6" ht="12.75">
      <c r="A27" s="6"/>
      <c r="B27" s="2"/>
      <c r="C27" s="2"/>
      <c r="D27" s="21"/>
      <c r="E27" s="18"/>
      <c r="F27" s="21"/>
    </row>
    <row r="28" spans="1:6" ht="13.5" thickBot="1">
      <c r="A28" s="23" t="s">
        <v>23</v>
      </c>
      <c r="B28" s="24"/>
      <c r="C28" s="24"/>
      <c r="D28" s="25">
        <f>D18+D25</f>
        <v>233435.304</v>
      </c>
      <c r="E28" s="26"/>
      <c r="F28" s="25">
        <f>F18+F25</f>
        <v>222002</v>
      </c>
    </row>
    <row r="29" spans="1:6" ht="13.5" thickTop="1">
      <c r="A29" s="2"/>
      <c r="B29" s="2"/>
      <c r="C29" s="2"/>
      <c r="D29" s="21"/>
      <c r="E29" s="18"/>
      <c r="F29" s="21"/>
    </row>
    <row r="30" spans="1:6" ht="12.75">
      <c r="A30" s="2"/>
      <c r="B30" s="2"/>
      <c r="C30" s="2"/>
      <c r="D30" s="21"/>
      <c r="E30" s="18"/>
      <c r="F30" s="21"/>
    </row>
    <row r="31" spans="1:6" ht="12.75">
      <c r="A31" s="6"/>
      <c r="B31" s="2"/>
      <c r="C31" s="2"/>
      <c r="D31" s="21"/>
      <c r="E31" s="18"/>
      <c r="F31" s="21"/>
    </row>
    <row r="32" spans="1:6" ht="12.75">
      <c r="A32" s="6" t="s">
        <v>24</v>
      </c>
      <c r="B32" s="2"/>
      <c r="C32" s="2"/>
      <c r="D32" s="21"/>
      <c r="E32" s="18"/>
      <c r="F32" s="21"/>
    </row>
    <row r="33" spans="1:6" ht="12.75">
      <c r="A33" s="2" t="s">
        <v>25</v>
      </c>
      <c r="B33" s="2"/>
      <c r="C33" s="2"/>
      <c r="D33" s="17">
        <f>ROUND('[1]B. Sheet'!Z73,0)/1000</f>
        <v>53165.9</v>
      </c>
      <c r="E33" s="27"/>
      <c r="F33" s="17">
        <v>53166</v>
      </c>
    </row>
    <row r="34" spans="1:6" ht="12.75">
      <c r="A34" s="2" t="s">
        <v>26</v>
      </c>
      <c r="B34" s="2"/>
      <c r="C34" s="2"/>
      <c r="D34" s="28">
        <v>56015</v>
      </c>
      <c r="E34" s="27"/>
      <c r="F34" s="28">
        <f>3715+1335+377+414+43247</f>
        <v>49088</v>
      </c>
    </row>
    <row r="35" spans="1:6" ht="12.75">
      <c r="A35" s="2"/>
      <c r="B35" s="22"/>
      <c r="C35" s="22"/>
      <c r="D35" s="19">
        <f>SUM(D33:D34)</f>
        <v>109180.9</v>
      </c>
      <c r="E35" s="18"/>
      <c r="F35" s="19">
        <f>SUM(F33:F34)</f>
        <v>102254</v>
      </c>
    </row>
    <row r="36" spans="1:6" ht="12.75">
      <c r="A36" s="2"/>
      <c r="B36" s="22"/>
      <c r="C36" s="22"/>
      <c r="D36" s="19"/>
      <c r="E36" s="18"/>
      <c r="F36" s="19"/>
    </row>
    <row r="37" spans="1:6" ht="12.75">
      <c r="A37" s="6" t="s">
        <v>27</v>
      </c>
      <c r="B37" s="2"/>
      <c r="C37" s="2"/>
      <c r="D37" s="19">
        <v>76993</v>
      </c>
      <c r="E37" s="18"/>
      <c r="F37" s="19">
        <v>73435</v>
      </c>
    </row>
    <row r="38" spans="1:6" ht="12.75">
      <c r="A38" s="2"/>
      <c r="B38" s="2"/>
      <c r="C38" s="2"/>
      <c r="D38" s="29"/>
      <c r="E38" s="2"/>
      <c r="F38" s="29"/>
    </row>
    <row r="39" spans="1:6" ht="12.75">
      <c r="A39" s="6" t="s">
        <v>28</v>
      </c>
      <c r="B39" s="2"/>
      <c r="C39" s="2"/>
      <c r="D39" s="20">
        <f>SUM(D35:D38)</f>
        <v>186173.9</v>
      </c>
      <c r="E39" s="26"/>
      <c r="F39" s="20">
        <f>SUM(F35:F38)</f>
        <v>175689</v>
      </c>
    </row>
    <row r="40" spans="1:6" ht="12.75">
      <c r="A40" s="2"/>
      <c r="B40" s="2"/>
      <c r="C40" s="2"/>
      <c r="D40" s="30"/>
      <c r="E40" s="31"/>
      <c r="F40" s="21"/>
    </row>
    <row r="41" spans="1:6" ht="12.75">
      <c r="A41" s="6" t="s">
        <v>29</v>
      </c>
      <c r="B41" s="2"/>
      <c r="C41" s="2"/>
      <c r="D41" s="21"/>
      <c r="E41" s="18"/>
      <c r="F41" s="21"/>
    </row>
    <row r="42" spans="1:6" ht="12.75">
      <c r="A42" s="2" t="s">
        <v>30</v>
      </c>
      <c r="B42" s="16"/>
      <c r="C42" s="2"/>
      <c r="D42" s="17">
        <f>ROUND('[1]B. Sheet'!Z92,0)/1000</f>
        <v>5917.349</v>
      </c>
      <c r="E42" s="18"/>
      <c r="F42" s="17">
        <v>6201</v>
      </c>
    </row>
    <row r="43" spans="1:6" ht="12.75">
      <c r="A43" s="2" t="s">
        <v>31</v>
      </c>
      <c r="B43" s="2"/>
      <c r="C43" s="2"/>
      <c r="D43" s="28">
        <f>ROUND('[1]B. Sheet'!Z94,0)/1000</f>
        <v>1383</v>
      </c>
      <c r="E43" s="18"/>
      <c r="F43" s="28">
        <v>1383</v>
      </c>
    </row>
    <row r="44" spans="1:6" ht="12.75">
      <c r="A44" s="22"/>
      <c r="B44" s="2"/>
      <c r="C44" s="2"/>
      <c r="D44" s="28">
        <f>SUM(D42:D43)</f>
        <v>7300.349</v>
      </c>
      <c r="E44" s="18"/>
      <c r="F44" s="28">
        <f>SUM(F42:F43)</f>
        <v>7584</v>
      </c>
    </row>
    <row r="45" spans="1:6" ht="12.75">
      <c r="A45" s="2"/>
      <c r="B45" s="2"/>
      <c r="C45" s="2"/>
      <c r="D45" s="30"/>
      <c r="E45" s="31"/>
      <c r="F45" s="21"/>
    </row>
    <row r="46" spans="1:6" ht="12.75">
      <c r="A46" s="6" t="s">
        <v>32</v>
      </c>
      <c r="B46" s="2"/>
      <c r="C46" s="2"/>
      <c r="D46" s="21"/>
      <c r="E46" s="18"/>
      <c r="F46" s="21"/>
    </row>
    <row r="47" spans="1:6" ht="12.75">
      <c r="A47" s="2" t="s">
        <v>33</v>
      </c>
      <c r="B47" s="2"/>
      <c r="C47" s="2"/>
      <c r="D47" s="17">
        <f>ROUND('[1]B. Sheet'!Z50+'[1]B. Sheet'!Z51+'[1]B. Sheet'!Z53+'[1]B. Sheet'!Z62,0)/1000</f>
        <v>33246.359</v>
      </c>
      <c r="E47" s="18"/>
      <c r="F47" s="17">
        <f>16975+15432</f>
        <v>32407</v>
      </c>
    </row>
    <row r="48" spans="1:6" ht="12.75">
      <c r="A48" s="2" t="s">
        <v>30</v>
      </c>
      <c r="B48" s="16"/>
      <c r="C48" s="22"/>
      <c r="D48" s="19">
        <f>ROUND('[1]B. Sheet'!Z58+'[1]B. Sheet'!Z59,0)/1000</f>
        <v>3140</v>
      </c>
      <c r="E48" s="18"/>
      <c r="F48" s="19">
        <v>3140</v>
      </c>
    </row>
    <row r="49" spans="1:6" ht="12.75">
      <c r="A49" s="2" t="s">
        <v>34</v>
      </c>
      <c r="B49" s="22"/>
      <c r="C49" s="22"/>
      <c r="D49" s="19">
        <f>ROUND('[1]B. Sheet'!Z61,0)/1000</f>
        <v>3574.532</v>
      </c>
      <c r="E49" s="18"/>
      <c r="F49" s="19">
        <v>3182</v>
      </c>
    </row>
    <row r="50" spans="1:6" ht="12.75">
      <c r="A50" s="22"/>
      <c r="B50" s="22"/>
      <c r="C50" s="22"/>
      <c r="D50" s="20">
        <f>SUM(D47:D49)</f>
        <v>39960.890999999996</v>
      </c>
      <c r="E50" s="18"/>
      <c r="F50" s="20">
        <f>SUM(F47:F49)</f>
        <v>38729</v>
      </c>
    </row>
    <row r="51" spans="1:6" ht="12.75">
      <c r="A51" s="22"/>
      <c r="B51" s="22"/>
      <c r="C51" s="22"/>
      <c r="D51" s="32"/>
      <c r="E51" s="18"/>
      <c r="F51" s="32"/>
    </row>
    <row r="52" spans="1:6" ht="12.75">
      <c r="A52" s="6" t="s">
        <v>35</v>
      </c>
      <c r="B52" s="22"/>
      <c r="C52" s="22"/>
      <c r="D52" s="32">
        <f>D44+D50</f>
        <v>47261.24</v>
      </c>
      <c r="E52" s="18"/>
      <c r="F52" s="32">
        <f>F44+F50</f>
        <v>46313</v>
      </c>
    </row>
    <row r="53" spans="1:6" ht="12.75">
      <c r="A53" s="22"/>
      <c r="B53" s="22"/>
      <c r="C53" s="22"/>
      <c r="D53" s="32"/>
      <c r="E53" s="18"/>
      <c r="F53" s="32"/>
    </row>
    <row r="54" spans="1:6" ht="13.5" thickBot="1">
      <c r="A54" s="6" t="s">
        <v>36</v>
      </c>
      <c r="B54" s="22"/>
      <c r="C54" s="22"/>
      <c r="D54" s="25">
        <f>D39+D44+D50</f>
        <v>233435.13999999998</v>
      </c>
      <c r="E54" s="18"/>
      <c r="F54" s="25">
        <f>F39+F44+F50</f>
        <v>222002</v>
      </c>
    </row>
    <row r="55" spans="1:6" ht="13.5" thickTop="1">
      <c r="A55" s="6"/>
      <c r="B55" s="22"/>
      <c r="C55" s="22"/>
      <c r="D55" s="33"/>
      <c r="E55" s="18"/>
      <c r="F55" s="33"/>
    </row>
    <row r="56" spans="1:6" ht="12.75">
      <c r="A56" s="6"/>
      <c r="B56" s="22"/>
      <c r="C56" s="22"/>
      <c r="D56" s="33"/>
      <c r="E56" s="18"/>
      <c r="F56" s="33"/>
    </row>
    <row r="57" spans="1:6" ht="12.75">
      <c r="A57" s="2" t="s">
        <v>37</v>
      </c>
      <c r="B57" s="22"/>
      <c r="C57" s="22"/>
      <c r="D57" s="34">
        <f>D35/D33</f>
        <v>2.053588860529023</v>
      </c>
      <c r="E57" s="18"/>
      <c r="F57" s="35">
        <f>F35/F33</f>
        <v>1.9232968438475717</v>
      </c>
    </row>
    <row r="58" spans="1:6" ht="12.75">
      <c r="A58" s="22"/>
      <c r="B58" s="22"/>
      <c r="C58" s="22"/>
      <c r="D58" s="27"/>
      <c r="E58" s="18"/>
      <c r="F58" s="36"/>
    </row>
    <row r="59" spans="1:6" ht="12.75">
      <c r="A59" s="22"/>
      <c r="B59" s="22"/>
      <c r="C59" s="22"/>
      <c r="D59" s="27"/>
      <c r="E59" s="18"/>
      <c r="F59" s="36"/>
    </row>
    <row r="60" spans="1:6" ht="12.75">
      <c r="A60" s="2"/>
      <c r="B60" s="2"/>
      <c r="C60" s="2"/>
      <c r="D60" s="31"/>
      <c r="E60" s="31"/>
      <c r="F60" s="37"/>
    </row>
    <row r="61" spans="1:6" ht="12.75">
      <c r="A61" s="2"/>
      <c r="B61" s="2"/>
      <c r="C61" s="2"/>
      <c r="D61" s="31"/>
      <c r="E61" s="31"/>
      <c r="F61" s="37"/>
    </row>
    <row r="62" spans="1:6" ht="12.75">
      <c r="A62" s="2"/>
      <c r="B62" s="2"/>
      <c r="C62" s="2"/>
      <c r="D62" s="31"/>
      <c r="E62" s="31"/>
      <c r="F62" s="37"/>
    </row>
  </sheetData>
  <printOptions horizontalCentered="1"/>
  <pageMargins left="0.3937007874015748" right="0.3937007874015748" top="0.5118110236220472" bottom="0.5118110236220472" header="0.5118110236220472" footer="0.5118110236220472"/>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E53"/>
  <sheetViews>
    <sheetView showGridLines="0" workbookViewId="0" topLeftCell="A34">
      <selection activeCell="C58" sqref="C58"/>
    </sheetView>
  </sheetViews>
  <sheetFormatPr defaultColWidth="9.140625" defaultRowHeight="12.75"/>
  <cols>
    <col min="1" max="1" width="3.00390625" style="0" customWidth="1"/>
    <col min="2" max="2" width="45.8515625" style="0" customWidth="1"/>
    <col min="3" max="3" width="16.57421875" style="0" customWidth="1"/>
    <col min="4" max="4" width="3.00390625" style="0" customWidth="1"/>
    <col min="5" max="5" width="17.8515625" style="0" customWidth="1"/>
  </cols>
  <sheetData>
    <row r="1" spans="1:5" ht="18.75">
      <c r="A1" s="1" t="s">
        <v>0</v>
      </c>
      <c r="B1" s="1"/>
      <c r="C1" s="1"/>
      <c r="D1" s="2"/>
      <c r="E1" s="85"/>
    </row>
    <row r="2" spans="1:5" ht="18.75">
      <c r="A2" s="4" t="s">
        <v>1</v>
      </c>
      <c r="B2" s="1"/>
      <c r="C2" s="1"/>
      <c r="D2" s="2"/>
      <c r="E2" s="85"/>
    </row>
    <row r="3" spans="1:5" ht="18.75">
      <c r="A3" s="1"/>
      <c r="B3" s="1"/>
      <c r="C3" s="86"/>
      <c r="D3" s="2"/>
      <c r="E3" s="85"/>
    </row>
    <row r="4" spans="1:5" ht="15.75">
      <c r="A4" s="5" t="s">
        <v>88</v>
      </c>
      <c r="B4" s="6"/>
      <c r="C4" s="85"/>
      <c r="D4" s="2"/>
      <c r="E4" s="85"/>
    </row>
    <row r="5" spans="1:5" ht="15.75">
      <c r="A5" s="5" t="s">
        <v>89</v>
      </c>
      <c r="B5" s="6"/>
      <c r="C5" s="85"/>
      <c r="D5" s="2"/>
      <c r="E5" s="85"/>
    </row>
    <row r="6" spans="1:5" ht="12.75">
      <c r="A6" s="2"/>
      <c r="B6" s="2"/>
      <c r="C6" s="85"/>
      <c r="D6" s="2"/>
      <c r="E6" s="85"/>
    </row>
    <row r="7" spans="1:5" ht="12.75">
      <c r="A7" s="2"/>
      <c r="B7" s="2"/>
      <c r="C7" s="87" t="s">
        <v>4</v>
      </c>
      <c r="D7" s="8"/>
      <c r="E7" s="87" t="s">
        <v>4</v>
      </c>
    </row>
    <row r="8" spans="1:5" ht="12.75">
      <c r="A8" s="2"/>
      <c r="B8" s="2"/>
      <c r="C8" s="87" t="s">
        <v>90</v>
      </c>
      <c r="D8" s="8"/>
      <c r="E8" s="87" t="s">
        <v>90</v>
      </c>
    </row>
    <row r="9" spans="1:5" ht="12.75">
      <c r="A9" s="2"/>
      <c r="B9" s="2"/>
      <c r="C9" s="88" t="s">
        <v>10</v>
      </c>
      <c r="D9" s="89"/>
      <c r="E9" s="88" t="s">
        <v>91</v>
      </c>
    </row>
    <row r="10" spans="1:5" ht="12.75">
      <c r="A10" s="2"/>
      <c r="B10" s="2"/>
      <c r="C10" s="87" t="s">
        <v>11</v>
      </c>
      <c r="D10" s="2"/>
      <c r="E10" s="87" t="s">
        <v>11</v>
      </c>
    </row>
    <row r="11" spans="1:5" ht="12.75">
      <c r="A11" s="2"/>
      <c r="B11" s="2"/>
      <c r="C11" s="87"/>
      <c r="D11" s="2"/>
      <c r="E11" s="90"/>
    </row>
    <row r="12" spans="1:5" ht="12.75">
      <c r="A12" s="2" t="s">
        <v>92</v>
      </c>
      <c r="B12" s="2"/>
      <c r="C12" s="91">
        <v>13562</v>
      </c>
      <c r="D12" s="92"/>
      <c r="E12" s="91">
        <v>4601</v>
      </c>
    </row>
    <row r="13" spans="1:5" ht="12.75">
      <c r="A13" s="2"/>
      <c r="B13" s="2"/>
      <c r="C13" s="91"/>
      <c r="D13" s="92"/>
      <c r="E13" s="91"/>
    </row>
    <row r="14" spans="1:5" ht="12.75">
      <c r="A14" s="2" t="s">
        <v>93</v>
      </c>
      <c r="B14" s="2"/>
      <c r="C14" s="91"/>
      <c r="D14" s="92"/>
      <c r="E14" s="91"/>
    </row>
    <row r="15" spans="1:5" ht="12.75">
      <c r="A15" s="2"/>
      <c r="B15" s="2" t="s">
        <v>94</v>
      </c>
      <c r="C15" s="91">
        <f>+'[1]Cash flows working'!P21+'[1]Cash flows working'!U90</f>
        <v>3141.52</v>
      </c>
      <c r="D15" s="93"/>
      <c r="E15" s="91">
        <v>3654</v>
      </c>
    </row>
    <row r="16" spans="1:5" ht="12.75">
      <c r="A16" s="2"/>
      <c r="B16" s="2" t="s">
        <v>95</v>
      </c>
      <c r="C16" s="91">
        <f>+'[1]Cash flows working'!O102</f>
        <v>231.305</v>
      </c>
      <c r="D16" s="93"/>
      <c r="E16" s="91">
        <v>248</v>
      </c>
    </row>
    <row r="17" spans="1:5" ht="12.75">
      <c r="A17" s="2"/>
      <c r="B17" s="2" t="s">
        <v>96</v>
      </c>
      <c r="C17" s="91">
        <f>-+'[1]Cash flows working'!P96</f>
        <v>-38.2</v>
      </c>
      <c r="D17" s="93"/>
      <c r="E17" s="91">
        <v>0</v>
      </c>
    </row>
    <row r="18" spans="1:5" ht="12.75">
      <c r="A18" s="2"/>
      <c r="B18" s="2" t="s">
        <v>97</v>
      </c>
      <c r="C18" s="91">
        <f>-+'[1]Cash flows working'!P92</f>
        <v>-1.813</v>
      </c>
      <c r="D18" s="93"/>
      <c r="E18" s="91">
        <v>-1</v>
      </c>
    </row>
    <row r="19" spans="1:5" ht="12.75">
      <c r="A19" s="2"/>
      <c r="B19" s="2" t="s">
        <v>98</v>
      </c>
      <c r="C19" s="91">
        <f>-+'[1]Cash flows working'!P93</f>
        <v>-1135.25</v>
      </c>
      <c r="D19" s="93"/>
      <c r="E19" s="94">
        <v>0</v>
      </c>
    </row>
    <row r="20" spans="1:5" ht="12.75">
      <c r="A20" s="3"/>
      <c r="B20" s="3" t="s">
        <v>99</v>
      </c>
      <c r="C20" s="91">
        <v>0</v>
      </c>
      <c r="D20" s="93"/>
      <c r="E20" s="91">
        <v>-92</v>
      </c>
    </row>
    <row r="21" spans="1:5" ht="12.75">
      <c r="A21" s="2"/>
      <c r="B21" s="2" t="s">
        <v>100</v>
      </c>
      <c r="C21" s="91">
        <f>+'[1]Cash flows working'!U104</f>
        <v>-517.198</v>
      </c>
      <c r="D21" s="93"/>
      <c r="E21" s="91">
        <v>-338</v>
      </c>
    </row>
    <row r="22" spans="1:5" ht="12.75">
      <c r="A22" s="2" t="s">
        <v>101</v>
      </c>
      <c r="B22" s="2"/>
      <c r="C22" s="95">
        <f>SUM(C12:C21)</f>
        <v>15242.364000000001</v>
      </c>
      <c r="D22" s="96"/>
      <c r="E22" s="95">
        <f>SUM(E12:E21)</f>
        <v>8072</v>
      </c>
    </row>
    <row r="23" spans="1:5" ht="12.75">
      <c r="A23" s="2" t="s">
        <v>102</v>
      </c>
      <c r="B23" s="2"/>
      <c r="C23" s="91"/>
      <c r="D23" s="92"/>
      <c r="E23" s="91"/>
    </row>
    <row r="24" spans="1:5" ht="12.75">
      <c r="A24" s="2"/>
      <c r="B24" s="2" t="s">
        <v>103</v>
      </c>
      <c r="C24" s="91">
        <f>+'[2]cf'!$C$32</f>
        <v>-7609.020999999995</v>
      </c>
      <c r="D24" s="93"/>
      <c r="E24" s="91">
        <v>-12461</v>
      </c>
    </row>
    <row r="25" spans="1:5" ht="12.75">
      <c r="A25" s="2"/>
      <c r="B25" s="2" t="s">
        <v>104</v>
      </c>
      <c r="C25" s="91">
        <v>744</v>
      </c>
      <c r="D25" s="93"/>
      <c r="E25" s="97">
        <v>4182</v>
      </c>
    </row>
    <row r="26" spans="1:5" ht="12.75">
      <c r="A26" s="2" t="s">
        <v>105</v>
      </c>
      <c r="B26" s="2"/>
      <c r="C26" s="95">
        <f>SUM(C22:C25)</f>
        <v>8377.343000000006</v>
      </c>
      <c r="D26" s="96"/>
      <c r="E26" s="98">
        <f>SUM(E22:E25)</f>
        <v>-207</v>
      </c>
    </row>
    <row r="27" spans="1:5" ht="12.75">
      <c r="A27" s="2"/>
      <c r="B27" s="2"/>
      <c r="C27" s="91"/>
      <c r="D27" s="92"/>
      <c r="E27" s="91"/>
    </row>
    <row r="28" spans="1:5" ht="12.75">
      <c r="A28" s="2"/>
      <c r="B28" s="2" t="s">
        <v>106</v>
      </c>
      <c r="C28" s="91">
        <f>-+'[1]Cash flows working'!P103</f>
        <v>-231.305</v>
      </c>
      <c r="D28" s="92"/>
      <c r="E28" s="91">
        <v>-248</v>
      </c>
    </row>
    <row r="29" spans="1:5" ht="12.75">
      <c r="A29" s="2"/>
      <c r="B29" s="2" t="s">
        <v>107</v>
      </c>
      <c r="C29" s="91">
        <f>+'[1]Cash flows working'!U48</f>
        <v>-2371.468</v>
      </c>
      <c r="D29" s="93"/>
      <c r="E29" s="97">
        <v>-627</v>
      </c>
    </row>
    <row r="30" spans="1:5" ht="12.75">
      <c r="A30" s="2" t="s">
        <v>108</v>
      </c>
      <c r="B30" s="2"/>
      <c r="C30" s="95">
        <f>SUM(C26:C29)</f>
        <v>5774.570000000006</v>
      </c>
      <c r="D30" s="99"/>
      <c r="E30" s="98">
        <f>SUM(E26:E29)</f>
        <v>-1082</v>
      </c>
    </row>
    <row r="31" spans="1:5" ht="12.75">
      <c r="A31" s="2"/>
      <c r="B31" s="2"/>
      <c r="C31" s="91"/>
      <c r="D31" s="93"/>
      <c r="E31" s="91"/>
    </row>
    <row r="32" spans="1:5" ht="12.75">
      <c r="A32" s="2" t="s">
        <v>109</v>
      </c>
      <c r="B32" s="2"/>
      <c r="C32" s="91"/>
      <c r="D32" s="92"/>
      <c r="E32" s="91"/>
    </row>
    <row r="33" spans="1:5" ht="12.75">
      <c r="A33" s="2"/>
      <c r="B33" s="2" t="s">
        <v>110</v>
      </c>
      <c r="C33" s="91">
        <f>+'[1]Cash flows working'!W21</f>
        <v>-1503.6729999999975</v>
      </c>
      <c r="D33" s="93"/>
      <c r="E33" s="91">
        <v>-1460</v>
      </c>
    </row>
    <row r="34" spans="1:5" ht="12.75">
      <c r="A34" s="2"/>
      <c r="B34" s="2" t="s">
        <v>111</v>
      </c>
      <c r="C34" s="91">
        <f>+'[1]Cash flows working'!W94</f>
        <v>8.245</v>
      </c>
      <c r="D34" s="93"/>
      <c r="E34" s="91">
        <v>1</v>
      </c>
    </row>
    <row r="35" spans="1:5" ht="12.75">
      <c r="A35" s="2"/>
      <c r="B35" s="2" t="s">
        <v>112</v>
      </c>
      <c r="C35" s="91">
        <f>+'[1]Cash flows working'!W95</f>
        <v>3405.75</v>
      </c>
      <c r="D35" s="93"/>
      <c r="E35" s="100">
        <v>0</v>
      </c>
    </row>
    <row r="36" spans="1:5" ht="12.75">
      <c r="A36" s="2"/>
      <c r="B36" s="2" t="s">
        <v>113</v>
      </c>
      <c r="C36" s="91">
        <f>-+C21</f>
        <v>517.198</v>
      </c>
      <c r="D36" s="93"/>
      <c r="E36" s="91">
        <v>338</v>
      </c>
    </row>
    <row r="37" spans="1:5" ht="12.75">
      <c r="A37" s="2"/>
      <c r="B37" s="2" t="s">
        <v>114</v>
      </c>
      <c r="C37" s="101">
        <f>SUM(C33:C36)</f>
        <v>2427.5200000000023</v>
      </c>
      <c r="D37" s="102"/>
      <c r="E37" s="101">
        <f>SUM(E33:E36)</f>
        <v>-1121</v>
      </c>
    </row>
    <row r="38" spans="1:5" ht="12.75">
      <c r="A38" s="2"/>
      <c r="B38" s="2"/>
      <c r="C38" s="98"/>
      <c r="D38" s="103"/>
      <c r="E38" s="98"/>
    </row>
    <row r="39" spans="1:5" ht="12.75">
      <c r="A39" s="2" t="s">
        <v>115</v>
      </c>
      <c r="B39" s="2"/>
      <c r="C39" s="90"/>
      <c r="D39" s="85"/>
      <c r="E39" s="90"/>
    </row>
    <row r="40" spans="1:5" ht="12.75">
      <c r="A40" s="2"/>
      <c r="B40" s="2" t="s">
        <v>116</v>
      </c>
      <c r="C40" s="107">
        <v>0</v>
      </c>
      <c r="D40" s="93"/>
      <c r="E40" s="91">
        <v>60</v>
      </c>
    </row>
    <row r="41" spans="1:5" ht="12.75">
      <c r="A41" s="2"/>
      <c r="B41" s="2" t="s">
        <v>117</v>
      </c>
      <c r="C41" s="91">
        <f>+'[1]Cash flows working'!Y83</f>
        <v>-283.65099999999984</v>
      </c>
      <c r="D41" s="93"/>
      <c r="E41" s="91">
        <v>-285</v>
      </c>
    </row>
    <row r="42" spans="1:5" ht="12.75">
      <c r="A42" s="2"/>
      <c r="B42" s="2" t="s">
        <v>118</v>
      </c>
      <c r="C42" s="101">
        <f>SUM(C40:C41)</f>
        <v>-283.65099999999984</v>
      </c>
      <c r="D42" s="102"/>
      <c r="E42" s="101">
        <f>SUM(E40:E41)</f>
        <v>-225</v>
      </c>
    </row>
    <row r="43" spans="1:5" ht="12.75">
      <c r="A43" s="2"/>
      <c r="B43" s="2"/>
      <c r="C43" s="90"/>
      <c r="D43" s="85"/>
      <c r="E43" s="90"/>
    </row>
    <row r="44" spans="1:5" ht="12.75">
      <c r="A44" s="2" t="s">
        <v>119</v>
      </c>
      <c r="B44" s="2"/>
      <c r="C44" s="90">
        <f>+C30+C37+C42</f>
        <v>7918.439000000008</v>
      </c>
      <c r="D44" s="85"/>
      <c r="E44" s="90">
        <f>+E30+E37+E42</f>
        <v>-2428</v>
      </c>
    </row>
    <row r="45" spans="1:5" ht="12.75">
      <c r="A45" s="2"/>
      <c r="B45" s="2"/>
      <c r="C45" s="90"/>
      <c r="D45" s="85"/>
      <c r="E45" s="90"/>
    </row>
    <row r="46" spans="1:5" ht="12.75">
      <c r="A46" s="2" t="s">
        <v>120</v>
      </c>
      <c r="B46" s="2"/>
      <c r="C46" s="91">
        <f>+'[1]Cash flows working'!J35+'[1]Cash flows working'!J36</f>
        <v>72721</v>
      </c>
      <c r="D46" s="92"/>
      <c r="E46" s="91">
        <v>46050</v>
      </c>
    </row>
    <row r="47" spans="1:5" ht="12.75">
      <c r="A47" s="2"/>
      <c r="B47" s="2"/>
      <c r="C47" s="90"/>
      <c r="D47" s="85"/>
      <c r="E47" s="90"/>
    </row>
    <row r="48" spans="1:5" ht="12.75">
      <c r="A48" s="2" t="s">
        <v>121</v>
      </c>
      <c r="B48" s="2"/>
      <c r="C48" s="104">
        <f>SUM(C44:C46)</f>
        <v>80639.43900000001</v>
      </c>
      <c r="D48" s="105"/>
      <c r="E48" s="104">
        <f>SUM(E44:E46)</f>
        <v>43622</v>
      </c>
    </row>
    <row r="49" spans="1:5" ht="12.75">
      <c r="A49" s="2"/>
      <c r="B49" s="2"/>
      <c r="C49" s="106"/>
      <c r="D49" s="24"/>
      <c r="E49" s="85"/>
    </row>
    <row r="50" spans="1:5" ht="12.75">
      <c r="A50" s="2"/>
      <c r="B50" s="2"/>
      <c r="C50" s="85"/>
      <c r="D50" s="24"/>
      <c r="E50" s="85"/>
    </row>
    <row r="51" spans="1:5" ht="12.75">
      <c r="A51" s="2"/>
      <c r="B51" s="2"/>
      <c r="C51" s="85"/>
      <c r="D51" s="24"/>
      <c r="E51" s="85"/>
    </row>
    <row r="52" spans="1:5" ht="12.75">
      <c r="A52" s="2"/>
      <c r="B52" s="2"/>
      <c r="C52" s="85"/>
      <c r="D52" s="24"/>
      <c r="E52" s="85"/>
    </row>
    <row r="53" spans="1:5" ht="12.75">
      <c r="A53" s="2"/>
      <c r="B53" s="2"/>
      <c r="C53" s="85"/>
      <c r="D53" s="24"/>
      <c r="E53" s="85"/>
    </row>
  </sheetData>
  <printOptions horizontalCentered="1"/>
  <pageMargins left="0.3937007874015748" right="0.3937007874015748" top="0.5118110236220472" bottom="0.5118110236220472" header="0.5118110236220472" footer="0.511811023622047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K47"/>
  <sheetViews>
    <sheetView showGridLines="0" tabSelected="1" workbookViewId="0" topLeftCell="E28">
      <selection activeCell="H24" sqref="H24"/>
    </sheetView>
  </sheetViews>
  <sheetFormatPr defaultColWidth="9.140625" defaultRowHeight="12.75"/>
  <cols>
    <col min="1" max="1" width="1.57421875" style="0" customWidth="1"/>
    <col min="2" max="2" width="39.421875" style="0" customWidth="1"/>
    <col min="3" max="3" width="14.421875" style="0" customWidth="1"/>
    <col min="4" max="4" width="16.57421875" style="0" customWidth="1"/>
    <col min="5" max="5" width="15.57421875" style="0" customWidth="1"/>
    <col min="6" max="6" width="11.421875" style="0" customWidth="1"/>
    <col min="7" max="7" width="13.140625" style="0" customWidth="1"/>
    <col min="8" max="8" width="15.7109375" style="0" customWidth="1"/>
    <col min="9" max="9" width="11.8515625" style="0" customWidth="1"/>
    <col min="10" max="10" width="13.8515625" style="0" customWidth="1"/>
    <col min="11" max="11" width="13.28125" style="0" customWidth="1"/>
  </cols>
  <sheetData>
    <row r="1" spans="1:11" ht="18.75">
      <c r="A1" s="3"/>
      <c r="B1" s="1" t="s">
        <v>0</v>
      </c>
      <c r="C1" s="1"/>
      <c r="D1" s="1"/>
      <c r="E1" s="2"/>
      <c r="F1" s="3"/>
      <c r="G1" s="3"/>
      <c r="H1" s="3"/>
      <c r="I1" s="3"/>
      <c r="J1" s="3"/>
      <c r="K1" s="3"/>
    </row>
    <row r="2" spans="1:11" ht="18.75">
      <c r="A2" s="3"/>
      <c r="B2" s="4" t="s">
        <v>1</v>
      </c>
      <c r="C2" s="1"/>
      <c r="D2" s="1"/>
      <c r="E2" s="2"/>
      <c r="F2" s="3"/>
      <c r="G2" s="3"/>
      <c r="H2" s="3"/>
      <c r="I2" s="3"/>
      <c r="J2" s="3"/>
      <c r="K2" s="3"/>
    </row>
    <row r="3" spans="1:11" ht="18.75">
      <c r="A3" s="3"/>
      <c r="B3" s="48"/>
      <c r="C3" s="3"/>
      <c r="D3" s="3"/>
      <c r="E3" s="3"/>
      <c r="F3" s="3"/>
      <c r="G3" s="3"/>
      <c r="H3" s="3"/>
      <c r="I3" s="3"/>
      <c r="J3" s="3"/>
      <c r="K3" s="3"/>
    </row>
    <row r="4" spans="1:11" ht="12.75">
      <c r="A4" s="3"/>
      <c r="B4" s="49" t="s">
        <v>61</v>
      </c>
      <c r="C4" s="3"/>
      <c r="D4" s="3"/>
      <c r="E4" s="3"/>
      <c r="F4" s="3"/>
      <c r="G4" s="3"/>
      <c r="H4" s="3"/>
      <c r="I4" s="3"/>
      <c r="J4" s="3"/>
      <c r="K4" s="50"/>
    </row>
    <row r="5" spans="1:11" ht="12.75">
      <c r="A5" s="3"/>
      <c r="B5" s="49" t="s">
        <v>62</v>
      </c>
      <c r="C5" s="3"/>
      <c r="D5" s="3"/>
      <c r="E5" s="3"/>
      <c r="F5" s="3"/>
      <c r="G5" s="3"/>
      <c r="H5" s="3"/>
      <c r="I5" s="3"/>
      <c r="J5" s="3"/>
      <c r="K5" s="50"/>
    </row>
    <row r="6" spans="1:11" ht="12.75">
      <c r="A6" s="3"/>
      <c r="B6" s="3"/>
      <c r="C6" s="3"/>
      <c r="D6" s="3"/>
      <c r="E6" s="3"/>
      <c r="F6" s="3"/>
      <c r="G6" s="3"/>
      <c r="H6" s="3"/>
      <c r="I6" s="3"/>
      <c r="J6" s="3"/>
      <c r="K6" s="50"/>
    </row>
    <row r="7" spans="1:11" ht="12.75">
      <c r="A7" s="3"/>
      <c r="B7" s="3"/>
      <c r="C7" s="3"/>
      <c r="D7" s="3"/>
      <c r="E7" s="3"/>
      <c r="F7" s="3"/>
      <c r="G7" s="3"/>
      <c r="H7" s="3"/>
      <c r="I7" s="3"/>
      <c r="J7" s="3"/>
      <c r="K7" s="50"/>
    </row>
    <row r="8" spans="1:11" ht="12.75">
      <c r="A8" s="3"/>
      <c r="B8" s="3"/>
      <c r="C8" s="51"/>
      <c r="D8" s="3"/>
      <c r="E8" s="115" t="s">
        <v>63</v>
      </c>
      <c r="F8" s="115"/>
      <c r="G8" s="115"/>
      <c r="H8" s="3"/>
      <c r="I8" s="53"/>
      <c r="J8" s="3"/>
      <c r="K8" s="50"/>
    </row>
    <row r="9" spans="1:11" ht="12.75">
      <c r="A9" s="3"/>
      <c r="B9" s="3"/>
      <c r="C9" s="3"/>
      <c r="D9" s="3"/>
      <c r="E9" s="3"/>
      <c r="F9" s="3"/>
      <c r="G9" s="3"/>
      <c r="H9" s="3"/>
      <c r="I9" s="3"/>
      <c r="J9" s="3"/>
      <c r="K9" s="50"/>
    </row>
    <row r="10" spans="1:11" ht="12.75">
      <c r="A10" s="3"/>
      <c r="B10" s="3"/>
      <c r="C10" s="3"/>
      <c r="D10" s="51"/>
      <c r="E10" s="115" t="s">
        <v>64</v>
      </c>
      <c r="F10" s="115"/>
      <c r="G10" s="53"/>
      <c r="H10" s="52" t="s">
        <v>65</v>
      </c>
      <c r="I10" s="3"/>
      <c r="J10" s="3"/>
      <c r="K10" s="50"/>
    </row>
    <row r="11" spans="1:11" ht="25.5">
      <c r="A11" s="3"/>
      <c r="B11" s="3"/>
      <c r="C11" s="54" t="s">
        <v>25</v>
      </c>
      <c r="D11" s="54" t="s">
        <v>66</v>
      </c>
      <c r="E11" s="54" t="s">
        <v>67</v>
      </c>
      <c r="F11" s="54" t="s">
        <v>68</v>
      </c>
      <c r="G11" s="54" t="s">
        <v>69</v>
      </c>
      <c r="H11" s="54" t="s">
        <v>70</v>
      </c>
      <c r="I11" s="55" t="s">
        <v>71</v>
      </c>
      <c r="J11" s="56" t="s">
        <v>72</v>
      </c>
      <c r="K11" s="54" t="s">
        <v>28</v>
      </c>
    </row>
    <row r="12" spans="1:11" ht="12.75">
      <c r="A12" s="3"/>
      <c r="B12" s="3"/>
      <c r="C12" s="55" t="s">
        <v>73</v>
      </c>
      <c r="D12" s="55" t="s">
        <v>73</v>
      </c>
      <c r="E12" s="55" t="s">
        <v>73</v>
      </c>
      <c r="F12" s="55" t="s">
        <v>73</v>
      </c>
      <c r="G12" s="55" t="s">
        <v>73</v>
      </c>
      <c r="H12" s="55" t="s">
        <v>73</v>
      </c>
      <c r="I12" s="55" t="s">
        <v>73</v>
      </c>
      <c r="J12" s="55" t="s">
        <v>73</v>
      </c>
      <c r="K12" s="55" t="s">
        <v>73</v>
      </c>
    </row>
    <row r="13" spans="1:11" ht="12.75">
      <c r="A13" s="3"/>
      <c r="B13" s="3"/>
      <c r="C13" s="57"/>
      <c r="D13" s="57"/>
      <c r="E13" s="57"/>
      <c r="F13" s="57"/>
      <c r="G13" s="57"/>
      <c r="H13" s="57"/>
      <c r="I13" s="57"/>
      <c r="J13" s="57"/>
      <c r="K13" s="57"/>
    </row>
    <row r="14" spans="1:11" ht="12.75">
      <c r="A14" s="3"/>
      <c r="B14" s="3"/>
      <c r="C14" s="50"/>
      <c r="D14" s="50"/>
      <c r="E14" s="50"/>
      <c r="F14" s="50"/>
      <c r="G14" s="50"/>
      <c r="H14" s="50"/>
      <c r="I14" s="50"/>
      <c r="J14" s="3"/>
      <c r="K14" s="50"/>
    </row>
    <row r="15" spans="1:11" ht="12.75">
      <c r="A15" s="3"/>
      <c r="B15" s="58" t="s">
        <v>74</v>
      </c>
      <c r="C15" s="59"/>
      <c r="D15" s="59"/>
      <c r="E15" s="59"/>
      <c r="F15" s="59"/>
      <c r="G15" s="59"/>
      <c r="H15" s="59"/>
      <c r="I15" s="59"/>
      <c r="J15" s="15"/>
      <c r="K15" s="59"/>
    </row>
    <row r="16" spans="1:11" ht="12.75">
      <c r="A16" s="3"/>
      <c r="B16" s="15"/>
      <c r="C16" s="59"/>
      <c r="D16" s="59"/>
      <c r="E16" s="59"/>
      <c r="F16" s="59"/>
      <c r="G16" s="59"/>
      <c r="H16" s="59"/>
      <c r="I16" s="59"/>
      <c r="J16" s="15"/>
      <c r="K16" s="59"/>
    </row>
    <row r="17" spans="1:11" ht="12.75">
      <c r="A17" s="3"/>
      <c r="B17" s="60" t="s">
        <v>75</v>
      </c>
      <c r="C17" s="32">
        <v>53106</v>
      </c>
      <c r="D17" s="32">
        <v>3715</v>
      </c>
      <c r="E17" s="32">
        <v>377</v>
      </c>
      <c r="F17" s="32">
        <v>1020</v>
      </c>
      <c r="G17" s="32">
        <v>421</v>
      </c>
      <c r="H17" s="32">
        <v>23834</v>
      </c>
      <c r="I17" s="61">
        <f>SUM(C17:H17)</f>
        <v>82473</v>
      </c>
      <c r="J17" s="21">
        <v>61553</v>
      </c>
      <c r="K17" s="61">
        <f>SUM(I17:J17)</f>
        <v>144026</v>
      </c>
    </row>
    <row r="18" spans="1:11" ht="12.75">
      <c r="A18" s="3"/>
      <c r="B18" s="15"/>
      <c r="C18" s="32"/>
      <c r="D18" s="32"/>
      <c r="E18" s="32"/>
      <c r="F18" s="32"/>
      <c r="G18" s="32"/>
      <c r="H18" s="32"/>
      <c r="I18" s="61"/>
      <c r="J18" s="15"/>
      <c r="K18" s="61"/>
    </row>
    <row r="19" spans="1:11" ht="12.75">
      <c r="A19" s="3"/>
      <c r="B19" s="15" t="s">
        <v>76</v>
      </c>
      <c r="C19" s="32">
        <v>60</v>
      </c>
      <c r="D19" s="32">
        <v>0</v>
      </c>
      <c r="E19" s="32">
        <v>0</v>
      </c>
      <c r="F19" s="32">
        <v>0</v>
      </c>
      <c r="G19" s="32">
        <v>0</v>
      </c>
      <c r="H19" s="32">
        <v>0</v>
      </c>
      <c r="I19" s="61">
        <f>SUM(C19:H19)</f>
        <v>60</v>
      </c>
      <c r="J19" s="62">
        <v>0</v>
      </c>
      <c r="K19" s="61">
        <f>SUM(I19:J19)</f>
        <v>60</v>
      </c>
    </row>
    <row r="20" spans="1:11" ht="12.75" hidden="1">
      <c r="A20" s="3"/>
      <c r="B20" s="15" t="s">
        <v>77</v>
      </c>
      <c r="C20" s="32">
        <v>0</v>
      </c>
      <c r="D20" s="32">
        <v>0</v>
      </c>
      <c r="E20" s="32">
        <v>0</v>
      </c>
      <c r="F20" s="32">
        <v>0</v>
      </c>
      <c r="G20" s="32">
        <v>0</v>
      </c>
      <c r="H20" s="32">
        <v>0</v>
      </c>
      <c r="I20" s="61">
        <f>SUM(C20:H20)</f>
        <v>0</v>
      </c>
      <c r="J20" s="62">
        <v>0</v>
      </c>
      <c r="K20" s="61">
        <f>SUM(I20:J20)</f>
        <v>0</v>
      </c>
    </row>
    <row r="21" spans="1:11" ht="12.75">
      <c r="A21" s="3"/>
      <c r="B21" s="15"/>
      <c r="C21" s="32"/>
      <c r="D21" s="32"/>
      <c r="E21" s="32"/>
      <c r="F21" s="32"/>
      <c r="G21" s="32"/>
      <c r="H21" s="32"/>
      <c r="I21" s="61"/>
      <c r="J21" s="15"/>
      <c r="K21" s="61"/>
    </row>
    <row r="22" spans="1:11" ht="12.75">
      <c r="A22" s="3"/>
      <c r="B22" s="65" t="s">
        <v>78</v>
      </c>
      <c r="C22" s="66">
        <v>0</v>
      </c>
      <c r="D22" s="66">
        <v>0</v>
      </c>
      <c r="E22" s="66">
        <v>0</v>
      </c>
      <c r="F22" s="66">
        <v>0</v>
      </c>
      <c r="G22" s="66">
        <v>-73</v>
      </c>
      <c r="H22" s="66">
        <v>0</v>
      </c>
      <c r="I22" s="67">
        <f>SUM(C22:H22)</f>
        <v>-73</v>
      </c>
      <c r="J22" s="67">
        <v>-48</v>
      </c>
      <c r="K22" s="68">
        <f>SUM(I22:J22)</f>
        <v>-121</v>
      </c>
    </row>
    <row r="23" spans="1:11" ht="12.75">
      <c r="A23" s="3"/>
      <c r="B23" s="63" t="s">
        <v>79</v>
      </c>
      <c r="C23" s="64">
        <f aca="true" t="shared" si="0" ref="C23:K23">SUM(C22:C22)</f>
        <v>0</v>
      </c>
      <c r="D23" s="64">
        <f t="shared" si="0"/>
        <v>0</v>
      </c>
      <c r="E23" s="64">
        <f t="shared" si="0"/>
        <v>0</v>
      </c>
      <c r="F23" s="64">
        <f t="shared" si="0"/>
        <v>0</v>
      </c>
      <c r="G23" s="64">
        <f t="shared" si="0"/>
        <v>-73</v>
      </c>
      <c r="H23" s="64">
        <f t="shared" si="0"/>
        <v>0</v>
      </c>
      <c r="I23" s="64">
        <f t="shared" si="0"/>
        <v>-73</v>
      </c>
      <c r="J23" s="64">
        <f t="shared" si="0"/>
        <v>-48</v>
      </c>
      <c r="K23" s="116">
        <f t="shared" si="0"/>
        <v>-121</v>
      </c>
    </row>
    <row r="24" spans="1:11" ht="12.75">
      <c r="A24" s="3"/>
      <c r="B24" s="69"/>
      <c r="C24" s="32"/>
      <c r="D24" s="32"/>
      <c r="E24" s="32"/>
      <c r="F24" s="32"/>
      <c r="G24" s="32"/>
      <c r="H24" s="32"/>
      <c r="I24" s="61"/>
      <c r="J24" s="59"/>
      <c r="K24" s="70"/>
    </row>
    <row r="25" spans="1:11" ht="12.75">
      <c r="A25" s="3"/>
      <c r="B25" s="72" t="s">
        <v>81</v>
      </c>
      <c r="C25" s="73">
        <v>0</v>
      </c>
      <c r="D25" s="73">
        <f>+'[1]equity'!D17</f>
        <v>0</v>
      </c>
      <c r="E25" s="73">
        <f>+'[1]equity'!E17</f>
        <v>0</v>
      </c>
      <c r="F25" s="73">
        <f>+'[1]equity'!F17</f>
        <v>0</v>
      </c>
      <c r="G25" s="73">
        <f>+'[1]equity'!G17</f>
        <v>0</v>
      </c>
      <c r="H25" s="74">
        <v>1777</v>
      </c>
      <c r="I25" s="74">
        <f>SUM(C25:H25)</f>
        <v>1777</v>
      </c>
      <c r="J25" s="74">
        <v>1325</v>
      </c>
      <c r="K25" s="75">
        <f>SUM(I25:J25)</f>
        <v>3102</v>
      </c>
    </row>
    <row r="26" spans="1:11" ht="12.75">
      <c r="A26" s="3"/>
      <c r="B26" s="15"/>
      <c r="C26" s="59"/>
      <c r="D26" s="59"/>
      <c r="E26" s="59"/>
      <c r="F26" s="59"/>
      <c r="G26" s="59"/>
      <c r="H26" s="59"/>
      <c r="I26" s="59"/>
      <c r="J26" s="76"/>
      <c r="K26" s="61"/>
    </row>
    <row r="27" spans="1:11" ht="12.75">
      <c r="A27" s="3"/>
      <c r="B27" s="15" t="s">
        <v>82</v>
      </c>
      <c r="C27" s="59"/>
      <c r="D27" s="59"/>
      <c r="E27" s="59"/>
      <c r="F27" s="59"/>
      <c r="G27" s="59"/>
      <c r="H27" s="59"/>
      <c r="I27" s="59"/>
      <c r="J27" s="76"/>
      <c r="K27" s="61"/>
    </row>
    <row r="28" spans="1:11" ht="12.75">
      <c r="A28" s="3"/>
      <c r="B28" s="15" t="s">
        <v>83</v>
      </c>
      <c r="C28" s="61">
        <f aca="true" t="shared" si="1" ref="C28:K28">SUM(C23:C25)</f>
        <v>0</v>
      </c>
      <c r="D28" s="61">
        <f t="shared" si="1"/>
        <v>0</v>
      </c>
      <c r="E28" s="61">
        <f t="shared" si="1"/>
        <v>0</v>
      </c>
      <c r="F28" s="61">
        <f t="shared" si="1"/>
        <v>0</v>
      </c>
      <c r="G28" s="71">
        <f t="shared" si="1"/>
        <v>-73</v>
      </c>
      <c r="H28" s="71">
        <f t="shared" si="1"/>
        <v>1777</v>
      </c>
      <c r="I28" s="71">
        <f t="shared" si="1"/>
        <v>1704</v>
      </c>
      <c r="J28" s="71">
        <f t="shared" si="1"/>
        <v>1277</v>
      </c>
      <c r="K28" s="71">
        <f t="shared" si="1"/>
        <v>2981</v>
      </c>
    </row>
    <row r="29" spans="1:11" ht="12.75">
      <c r="A29" s="3"/>
      <c r="B29" s="15"/>
      <c r="C29" s="59"/>
      <c r="D29" s="59"/>
      <c r="E29" s="59"/>
      <c r="F29" s="59"/>
      <c r="G29" s="59"/>
      <c r="H29" s="59"/>
      <c r="I29" s="59"/>
      <c r="J29" s="76"/>
      <c r="K29" s="61"/>
    </row>
    <row r="30" spans="1:11" ht="13.5" thickBot="1">
      <c r="A30" s="3"/>
      <c r="B30" s="60" t="s">
        <v>84</v>
      </c>
      <c r="C30" s="77">
        <f aca="true" t="shared" si="2" ref="C30:K30">+C17+C19+C20+C28</f>
        <v>53166</v>
      </c>
      <c r="D30" s="77">
        <f t="shared" si="2"/>
        <v>3715</v>
      </c>
      <c r="E30" s="77">
        <f t="shared" si="2"/>
        <v>377</v>
      </c>
      <c r="F30" s="77">
        <f t="shared" si="2"/>
        <v>1020</v>
      </c>
      <c r="G30" s="77">
        <f t="shared" si="2"/>
        <v>348</v>
      </c>
      <c r="H30" s="77">
        <f t="shared" si="2"/>
        <v>25611</v>
      </c>
      <c r="I30" s="77">
        <f t="shared" si="2"/>
        <v>84237</v>
      </c>
      <c r="J30" s="77">
        <f t="shared" si="2"/>
        <v>62830</v>
      </c>
      <c r="K30" s="77">
        <f t="shared" si="2"/>
        <v>147067</v>
      </c>
    </row>
    <row r="31" spans="1:11" ht="13.5" thickTop="1">
      <c r="A31" s="3"/>
      <c r="B31" s="3"/>
      <c r="C31" s="50"/>
      <c r="D31" s="50"/>
      <c r="E31" s="50"/>
      <c r="F31" s="50"/>
      <c r="G31" s="50"/>
      <c r="H31" s="50"/>
      <c r="I31" s="50"/>
      <c r="J31" s="3"/>
      <c r="K31" s="50"/>
    </row>
    <row r="32" spans="1:11" ht="12.75">
      <c r="A32" s="3"/>
      <c r="B32" s="58" t="s">
        <v>85</v>
      </c>
      <c r="C32" s="78" t="s">
        <v>43</v>
      </c>
      <c r="D32" s="78" t="s">
        <v>43</v>
      </c>
      <c r="E32" s="78" t="s">
        <v>43</v>
      </c>
      <c r="F32" s="78" t="s">
        <v>43</v>
      </c>
      <c r="G32" s="78" t="s">
        <v>43</v>
      </c>
      <c r="H32" s="78" t="s">
        <v>43</v>
      </c>
      <c r="I32" s="78" t="s">
        <v>43</v>
      </c>
      <c r="J32" s="78" t="s">
        <v>43</v>
      </c>
      <c r="K32" s="78" t="s">
        <v>43</v>
      </c>
    </row>
    <row r="33" spans="1:11" ht="12.75">
      <c r="A33" s="3"/>
      <c r="B33" s="15"/>
      <c r="C33" s="59"/>
      <c r="D33" s="59"/>
      <c r="E33" s="59"/>
      <c r="F33" s="59"/>
      <c r="G33" s="59"/>
      <c r="H33" s="59"/>
      <c r="I33" s="59"/>
      <c r="J33" s="15"/>
      <c r="K33" s="59"/>
    </row>
    <row r="34" spans="1:11" ht="12.75">
      <c r="A34" s="3"/>
      <c r="B34" s="60" t="s">
        <v>86</v>
      </c>
      <c r="C34" s="61">
        <v>53166</v>
      </c>
      <c r="D34" s="61">
        <v>3715</v>
      </c>
      <c r="E34" s="61">
        <v>377</v>
      </c>
      <c r="F34" s="61">
        <v>1335</v>
      </c>
      <c r="G34" s="61">
        <v>414</v>
      </c>
      <c r="H34" s="61">
        <v>43247</v>
      </c>
      <c r="I34" s="61">
        <f>SUM(C34:H34)</f>
        <v>102254</v>
      </c>
      <c r="J34" s="79">
        <v>73435</v>
      </c>
      <c r="K34" s="61">
        <f>SUM(I34:J34)</f>
        <v>175689</v>
      </c>
    </row>
    <row r="35" spans="1:11" ht="12.75">
      <c r="A35" s="3"/>
      <c r="B35" s="15"/>
      <c r="C35" s="61"/>
      <c r="D35" s="61"/>
      <c r="E35" s="61"/>
      <c r="F35" s="61"/>
      <c r="G35" s="61"/>
      <c r="H35" s="61"/>
      <c r="I35" s="61"/>
      <c r="J35" s="76"/>
      <c r="K35" s="61"/>
    </row>
    <row r="36" spans="1:11" ht="12.75" hidden="1">
      <c r="A36" s="3"/>
      <c r="B36" s="69" t="s">
        <v>80</v>
      </c>
      <c r="C36" s="61">
        <v>0</v>
      </c>
      <c r="D36" s="61">
        <v>0</v>
      </c>
      <c r="E36" s="61">
        <v>0</v>
      </c>
      <c r="F36" s="61">
        <v>0</v>
      </c>
      <c r="G36" s="61">
        <v>0</v>
      </c>
      <c r="H36" s="61">
        <v>0</v>
      </c>
      <c r="I36" s="32">
        <f>SUM(C36:H36)</f>
        <v>0</v>
      </c>
      <c r="J36" s="61">
        <f>+'[1]MI'!O67</f>
        <v>0</v>
      </c>
      <c r="K36" s="80">
        <f>SUM(I36:J36)</f>
        <v>0</v>
      </c>
    </row>
    <row r="37" spans="1:11" ht="12.75">
      <c r="A37" s="3"/>
      <c r="B37" s="65" t="s">
        <v>81</v>
      </c>
      <c r="C37" s="67">
        <f>'[1]equity'!C29</f>
        <v>0</v>
      </c>
      <c r="D37" s="67">
        <f>'[1]equity'!D29</f>
        <v>0</v>
      </c>
      <c r="E37" s="67">
        <f>'[1]equity'!E29</f>
        <v>0</v>
      </c>
      <c r="F37" s="67">
        <f>'[1]equity'!F29</f>
        <v>0</v>
      </c>
      <c r="G37" s="67">
        <f>'[1]equity'!G29</f>
        <v>0</v>
      </c>
      <c r="H37" s="67">
        <v>6926</v>
      </c>
      <c r="I37" s="67">
        <f>SUM(C37:H37)</f>
        <v>6926</v>
      </c>
      <c r="J37" s="108">
        <v>3558</v>
      </c>
      <c r="K37" s="68">
        <f>SUM(I37:J37)</f>
        <v>10484</v>
      </c>
    </row>
    <row r="38" spans="1:11" ht="12.75">
      <c r="A38" s="3"/>
      <c r="B38" s="15" t="s">
        <v>82</v>
      </c>
      <c r="C38" s="61"/>
      <c r="D38" s="61"/>
      <c r="E38" s="61"/>
      <c r="F38" s="61"/>
      <c r="G38" s="61"/>
      <c r="H38" s="61"/>
      <c r="I38" s="61"/>
      <c r="J38" s="76"/>
      <c r="K38" s="61"/>
    </row>
    <row r="39" spans="1:11" ht="12.75">
      <c r="A39" s="3"/>
      <c r="B39" s="15" t="s">
        <v>83</v>
      </c>
      <c r="C39" s="61">
        <f aca="true" t="shared" si="3" ref="C39:J39">SUM(C36:C37)</f>
        <v>0</v>
      </c>
      <c r="D39" s="61">
        <f t="shared" si="3"/>
        <v>0</v>
      </c>
      <c r="E39" s="61">
        <f t="shared" si="3"/>
        <v>0</v>
      </c>
      <c r="F39" s="61">
        <f t="shared" si="3"/>
        <v>0</v>
      </c>
      <c r="G39" s="61">
        <f t="shared" si="3"/>
        <v>0</v>
      </c>
      <c r="H39" s="61">
        <f t="shared" si="3"/>
        <v>6926</v>
      </c>
      <c r="I39" s="61">
        <f t="shared" si="3"/>
        <v>6926</v>
      </c>
      <c r="J39" s="61">
        <f t="shared" si="3"/>
        <v>3558</v>
      </c>
      <c r="K39" s="61">
        <v>10484</v>
      </c>
    </row>
    <row r="40" spans="1:11" ht="12.75">
      <c r="A40" s="3"/>
      <c r="B40" s="15"/>
      <c r="C40" s="61"/>
      <c r="D40" s="61"/>
      <c r="E40" s="61"/>
      <c r="F40" s="61"/>
      <c r="G40" s="61"/>
      <c r="H40" s="61"/>
      <c r="I40" s="61"/>
      <c r="J40" s="76"/>
      <c r="K40" s="61"/>
    </row>
    <row r="41" spans="1:11" ht="13.5" thickBot="1">
      <c r="A41" s="3"/>
      <c r="B41" s="60" t="s">
        <v>87</v>
      </c>
      <c r="C41" s="81">
        <f>ROUND(+'[1]B. Sheet'!Z73,0)/1000</f>
        <v>53165.9</v>
      </c>
      <c r="D41" s="81">
        <f>ROUND('[1]B. Sheet'!Z78,0)/1000</f>
        <v>3715.075</v>
      </c>
      <c r="E41" s="81">
        <f>+'[2]FRS equity'!$E$54</f>
        <v>376.692</v>
      </c>
      <c r="F41" s="81">
        <v>1335</v>
      </c>
      <c r="G41" s="81">
        <v>414</v>
      </c>
      <c r="H41" s="81">
        <f>+H34+H39</f>
        <v>50173</v>
      </c>
      <c r="I41" s="81">
        <f>+I34+I39+1</f>
        <v>109181</v>
      </c>
      <c r="J41" s="82">
        <f>+J34+J39</f>
        <v>76993</v>
      </c>
      <c r="K41" s="81">
        <f>+K34+K39+1</f>
        <v>186174</v>
      </c>
    </row>
    <row r="42" spans="1:11" ht="13.5" thickTop="1">
      <c r="A42" s="3"/>
      <c r="B42" s="60"/>
      <c r="C42" s="83"/>
      <c r="D42" s="83"/>
      <c r="E42" s="83"/>
      <c r="F42" s="83"/>
      <c r="G42" s="83"/>
      <c r="H42" s="83"/>
      <c r="I42" s="83"/>
      <c r="J42" s="76"/>
      <c r="K42" s="59"/>
    </row>
    <row r="43" spans="1:11" ht="12.75">
      <c r="A43" s="3"/>
      <c r="B43" s="3"/>
      <c r="C43" s="50"/>
      <c r="D43" s="50"/>
      <c r="E43" s="50"/>
      <c r="F43" s="50"/>
      <c r="G43" s="50"/>
      <c r="H43" s="84"/>
      <c r="I43" s="50"/>
      <c r="J43" s="3"/>
      <c r="K43" s="50"/>
    </row>
    <row r="44" spans="1:11" ht="12.75">
      <c r="A44" s="3"/>
      <c r="B44" s="3"/>
      <c r="C44" s="3"/>
      <c r="D44" s="3"/>
      <c r="E44" s="3"/>
      <c r="F44" s="3"/>
      <c r="G44" s="3"/>
      <c r="H44" s="3"/>
      <c r="I44" s="3"/>
      <c r="J44" s="3"/>
      <c r="K44" s="50"/>
    </row>
    <row r="45" spans="1:11" ht="12.75">
      <c r="A45" s="3"/>
      <c r="B45" s="3"/>
      <c r="C45" s="3"/>
      <c r="D45" s="3"/>
      <c r="E45" s="3"/>
      <c r="F45" s="3"/>
      <c r="G45" s="3"/>
      <c r="H45" s="3"/>
      <c r="I45" s="3"/>
      <c r="J45" s="3"/>
      <c r="K45" s="50"/>
    </row>
    <row r="46" spans="1:11" ht="12.75">
      <c r="A46" s="3"/>
      <c r="B46" s="3"/>
      <c r="C46" s="3"/>
      <c r="D46" s="3"/>
      <c r="E46" s="3"/>
      <c r="F46" s="3"/>
      <c r="G46" s="3"/>
      <c r="H46" s="3"/>
      <c r="I46" s="3"/>
      <c r="J46" s="3"/>
      <c r="K46" s="50"/>
    </row>
    <row r="47" spans="1:11" ht="12.75">
      <c r="A47" s="3"/>
      <c r="B47" s="3"/>
      <c r="C47" s="3"/>
      <c r="D47" s="3"/>
      <c r="E47" s="3"/>
      <c r="F47" s="3"/>
      <c r="G47" s="3"/>
      <c r="H47" s="3"/>
      <c r="I47" s="3"/>
      <c r="J47" s="3"/>
      <c r="K47" s="50"/>
    </row>
  </sheetData>
  <mergeCells count="2">
    <mergeCell ref="E8:G8"/>
    <mergeCell ref="E10:F10"/>
  </mergeCells>
  <printOptions horizontalCentered="1"/>
  <pageMargins left="0.3937007874015748" right="0.3937007874015748" top="0.5118110236220472" bottom="0.5118110236220472" header="0.5118110236220472" footer="0.5118110236220472"/>
  <pageSetup horizontalDpi="600" verticalDpi="600" orientation="landscape" paperSize="9" scale="7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mechee</cp:lastModifiedBy>
  <cp:lastPrinted>2008-06-24T10:31:27Z</cp:lastPrinted>
  <dcterms:created xsi:type="dcterms:W3CDTF">1996-10-14T23:33:28Z</dcterms:created>
  <dcterms:modified xsi:type="dcterms:W3CDTF">2008-06-24T10:32:31Z</dcterms:modified>
  <cp:category/>
  <cp:version/>
  <cp:contentType/>
  <cp:contentStatus/>
</cp:coreProperties>
</file>